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5" windowWidth="16320" windowHeight="10635" activeTab="0"/>
  </bookViews>
  <sheets>
    <sheet name="Load Parameters" sheetId="1" r:id="rId1"/>
    <sheet name="PWS-HDS Load" sheetId="2" r:id="rId2"/>
    <sheet name="PWS-HDS Moment" sheetId="3" r:id="rId3"/>
    <sheet name="Rail Slide Load" sheetId="4" r:id="rId4"/>
    <sheet name="Elec CS2 Rail Slide Load" sheetId="5" r:id="rId5"/>
    <sheet name="Rail Slide Moment" sheetId="6" r:id="rId6"/>
    <sheet name="Sheet2" sheetId="7" state="hidden" r:id="rId7"/>
    <sheet name="Sheet4" sheetId="8" state="hidden" r:id="rId8"/>
  </sheets>
  <definedNames>
    <definedName name="angle">'Load Parameters'!$B$4</definedName>
    <definedName name="B">#REF!</definedName>
    <definedName name="bcs2">'Sheet4'!$P$8</definedName>
    <definedName name="blw3">'Sheet4'!$M$8</definedName>
    <definedName name="bnl3">'Sheet4'!$N$8</definedName>
    <definedName name="brs2">'Sheet4'!$O$8</definedName>
    <definedName name="dist">'Load Parameters'!$F$4:$G$5</definedName>
    <definedName name="length">'Load Parameters'!$F$4:$F$5</definedName>
    <definedName name="Lift60">#REF!</definedName>
    <definedName name="Lift80">#REF!</definedName>
    <definedName name="load">'Load Parameters'!$B$9</definedName>
    <definedName name="loadfac">'Load Parameters'!$F$10:$G$12</definedName>
    <definedName name="m">#REF!</definedName>
    <definedName name="moment">'Load Parameters'!$B$10</definedName>
    <definedName name="PLMax">#REF!</definedName>
    <definedName name="_xlnm.Print_Area" localSheetId="0">'Load Parameters'!$A$1:$J$36</definedName>
    <definedName name="psi">'Load Parameters'!$B$4</definedName>
    <definedName name="radangle">#REF!</definedName>
    <definedName name="rs">'Sheet4'!$A$5:$G$96</definedName>
  </definedNames>
  <calcPr fullCalcOnLoad="1"/>
</workbook>
</file>

<file path=xl/sharedStrings.xml><?xml version="1.0" encoding="utf-8"?>
<sst xmlns="http://schemas.openxmlformats.org/spreadsheetml/2006/main" count="94" uniqueCount="58">
  <si>
    <t>Payload</t>
  </si>
  <si>
    <t>Horizontal Offset 1:</t>
  </si>
  <si>
    <t>Horizontal Offset 2:</t>
  </si>
  <si>
    <t>Combined Offset:</t>
  </si>
  <si>
    <t>Applied Moment:</t>
  </si>
  <si>
    <t>Incline angle from horiz:</t>
  </si>
  <si>
    <t>Payload Capacity</t>
  </si>
  <si>
    <t>60 psi</t>
  </si>
  <si>
    <t>80 psi</t>
  </si>
  <si>
    <t>Applied Moment Cap.</t>
  </si>
  <si>
    <t>(in-lbf)</t>
  </si>
  <si>
    <t>in</t>
  </si>
  <si>
    <t>mm</t>
  </si>
  <si>
    <t>lbf</t>
  </si>
  <si>
    <t>kg</t>
  </si>
  <si>
    <t>newton</t>
  </si>
  <si>
    <t>(in)</t>
  </si>
  <si>
    <t>Weld Slide Application Sheet</t>
  </si>
  <si>
    <t>Comments:</t>
  </si>
  <si>
    <t>PWS50 at 60psi</t>
  </si>
  <si>
    <t>PWS50 at 80psi</t>
  </si>
  <si>
    <t>PWS75 at 60psi</t>
  </si>
  <si>
    <t>PWS75 at 80psi</t>
  </si>
  <si>
    <t>HDS75 at 60psi</t>
  </si>
  <si>
    <t>HDS75 at 80psi</t>
  </si>
  <si>
    <t>Moment</t>
  </si>
  <si>
    <t>Angle A</t>
  </si>
  <si>
    <t>Angle B</t>
  </si>
  <si>
    <t>Result</t>
  </si>
  <si>
    <t>Compound Angles</t>
  </si>
  <si>
    <t>R2</t>
  </si>
  <si>
    <t>R2 at 60psi</t>
  </si>
  <si>
    <t>R2 at 80 psi</t>
  </si>
  <si>
    <t>Lift</t>
  </si>
  <si>
    <t>Max</t>
  </si>
  <si>
    <t>NL3/WL3 at 60psi</t>
  </si>
  <si>
    <t>NL3/WL3 at 80 psi</t>
  </si>
  <si>
    <t>CS2 at 60psi</t>
  </si>
  <si>
    <t>CS2 at 80 psi</t>
  </si>
  <si>
    <t>CS2</t>
  </si>
  <si>
    <t>NL3</t>
  </si>
  <si>
    <t>WL3</t>
  </si>
  <si>
    <t>Max L</t>
  </si>
  <si>
    <t>Max M</t>
  </si>
  <si>
    <t>MaxM at MaxL</t>
  </si>
  <si>
    <t>Load</t>
  </si>
  <si>
    <t>Slope</t>
  </si>
  <si>
    <t>NL3/ WL3</t>
  </si>
  <si>
    <t>(lbf)</t>
  </si>
  <si>
    <t>Load (units adjusted)</t>
  </si>
  <si>
    <t>deg</t>
  </si>
  <si>
    <t>P5 (PWS50)</t>
  </si>
  <si>
    <t>P7 (PWS75)</t>
  </si>
  <si>
    <t>H7 (HDS75)</t>
  </si>
  <si>
    <t>CS2 at 1/2 ips</t>
  </si>
  <si>
    <t>CS2 at 1/4 ips</t>
  </si>
  <si>
    <t>Stroke</t>
  </si>
  <si>
    <t>CS2 at 1 ips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</si>
</sst>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sz val="9.25"/>
      <name val="Arial"/>
      <family val="0"/>
    </font>
    <font>
      <b/>
      <sz val="8.25"/>
      <name val="Arial"/>
      <family val="0"/>
    </font>
    <font>
      <b/>
      <sz val="9"/>
      <name val="Arial"/>
      <family val="0"/>
    </font>
    <font>
      <b/>
      <sz val="8"/>
      <name val="Arial"/>
      <family val="0"/>
    </font>
    <font>
      <b/>
      <sz val="5.25"/>
      <name val="Arial"/>
      <family val="0"/>
    </font>
    <font>
      <b/>
      <sz val="8.75"/>
      <name val="Arial"/>
      <family val="0"/>
    </font>
    <font>
      <sz val="8.25"/>
      <name val="Arial"/>
      <family val="0"/>
    </font>
    <font>
      <sz val="8"/>
      <name val="Tahoma"/>
      <family val="2"/>
    </font>
  </fonts>
  <fills count="3">
    <fill>
      <patternFill/>
    </fill>
    <fill>
      <patternFill patternType="gray125"/>
    </fill>
    <fill>
      <patternFill patternType="solid">
        <fgColor indexed="43"/>
        <bgColor indexed="64"/>
      </patternFill>
    </fill>
  </fills>
  <borders count="23">
    <border>
      <left/>
      <right/>
      <top/>
      <bottom/>
      <diagonal/>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1" fontId="0" fillId="0" borderId="3" xfId="0" applyNumberFormat="1" applyBorder="1" applyAlignment="1">
      <alignment horizontal="center"/>
    </xf>
    <xf numFmtId="9" fontId="0" fillId="0" borderId="3" xfId="0" applyNumberFormat="1" applyBorder="1" applyAlignment="1">
      <alignment horizontal="center"/>
    </xf>
    <xf numFmtId="9" fontId="0" fillId="0" borderId="4" xfId="0" applyNumberFormat="1" applyBorder="1" applyAlignment="1">
      <alignment horizontal="center"/>
    </xf>
    <xf numFmtId="0" fontId="0" fillId="0" borderId="5" xfId="0" applyBorder="1" applyAlignment="1">
      <alignment/>
    </xf>
    <xf numFmtId="1" fontId="0" fillId="0" borderId="6" xfId="0" applyNumberFormat="1" applyBorder="1" applyAlignment="1">
      <alignment horizontal="center"/>
    </xf>
    <xf numFmtId="9" fontId="0" fillId="0" borderId="6" xfId="0" applyNumberFormat="1" applyBorder="1" applyAlignment="1">
      <alignment horizontal="center"/>
    </xf>
    <xf numFmtId="9" fontId="0" fillId="0" borderId="7" xfId="0" applyNumberFormat="1" applyBorder="1" applyAlignment="1">
      <alignment horizontal="center"/>
    </xf>
    <xf numFmtId="1" fontId="0" fillId="0" borderId="1" xfId="0" applyNumberFormat="1" applyBorder="1" applyAlignment="1">
      <alignment horizontal="center"/>
    </xf>
    <xf numFmtId="1" fontId="0" fillId="0" borderId="8" xfId="0" applyNumberFormat="1" applyBorder="1" applyAlignment="1">
      <alignment horizontal="center"/>
    </xf>
    <xf numFmtId="9" fontId="0" fillId="0" borderId="8" xfId="0" applyNumberFormat="1" applyBorder="1" applyAlignment="1">
      <alignment horizontal="center"/>
    </xf>
    <xf numFmtId="9" fontId="0" fillId="0" borderId="9" xfId="0" applyNumberFormat="1" applyBorder="1" applyAlignment="1">
      <alignment horizontal="center"/>
    </xf>
    <xf numFmtId="1" fontId="0" fillId="0" borderId="2" xfId="0" applyNumberFormat="1" applyBorder="1" applyAlignment="1">
      <alignment horizontal="center"/>
    </xf>
    <xf numFmtId="1" fontId="0" fillId="0" borderId="5"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2" borderId="8" xfId="0" applyFill="1" applyBorder="1" applyAlignment="1" applyProtection="1">
      <alignment/>
      <protection locked="0"/>
    </xf>
    <xf numFmtId="0" fontId="0" fillId="2" borderId="3" xfId="0" applyFill="1" applyBorder="1" applyAlignment="1" applyProtection="1">
      <alignment/>
      <protection locked="0"/>
    </xf>
    <xf numFmtId="0" fontId="0" fillId="0" borderId="4" xfId="0" applyBorder="1" applyAlignment="1">
      <alignment/>
    </xf>
    <xf numFmtId="2" fontId="0" fillId="0" borderId="4" xfId="0" applyNumberFormat="1" applyBorder="1" applyAlignment="1">
      <alignment/>
    </xf>
    <xf numFmtId="1" fontId="0" fillId="0" borderId="6" xfId="0" applyNumberFormat="1" applyBorder="1" applyAlignment="1">
      <alignment/>
    </xf>
    <xf numFmtId="0" fontId="0" fillId="0" borderId="7" xfId="0" applyBorder="1" applyAlignment="1">
      <alignment/>
    </xf>
    <xf numFmtId="0" fontId="0" fillId="0" borderId="0" xfId="0" applyAlignment="1">
      <alignment wrapText="1"/>
    </xf>
    <xf numFmtId="0" fontId="0" fillId="0" borderId="3" xfId="0" applyBorder="1" applyAlignment="1">
      <alignment horizontal="right"/>
    </xf>
    <xf numFmtId="0" fontId="0" fillId="0" borderId="14" xfId="0" applyBorder="1" applyAlignment="1">
      <alignment/>
    </xf>
    <xf numFmtId="1" fontId="0" fillId="0" borderId="15" xfId="0" applyNumberFormat="1" applyBorder="1" applyAlignment="1">
      <alignment horizontal="center"/>
    </xf>
    <xf numFmtId="1" fontId="0" fillId="0" borderId="16" xfId="0" applyNumberFormat="1" applyBorder="1" applyAlignment="1">
      <alignment horizontal="center"/>
    </xf>
    <xf numFmtId="9" fontId="0" fillId="0" borderId="16" xfId="0" applyNumberFormat="1" applyBorder="1" applyAlignment="1">
      <alignment horizontal="center"/>
    </xf>
    <xf numFmtId="9" fontId="0" fillId="0" borderId="17" xfId="0" applyNumberFormat="1" applyBorder="1" applyAlignment="1">
      <alignment horizontal="center"/>
    </xf>
    <xf numFmtId="2" fontId="0" fillId="0" borderId="3" xfId="0" applyNumberFormat="1" applyFill="1" applyBorder="1" applyAlignment="1" applyProtection="1">
      <alignment/>
      <protection/>
    </xf>
    <xf numFmtId="1" fontId="0" fillId="0" borderId="3" xfId="0" applyNumberFormat="1" applyBorder="1" applyAlignment="1">
      <alignment/>
    </xf>
    <xf numFmtId="0" fontId="0" fillId="0" borderId="5" xfId="0" applyFill="1" applyBorder="1" applyAlignment="1">
      <alignment/>
    </xf>
    <xf numFmtId="0" fontId="0" fillId="0" borderId="0" xfId="0" applyBorder="1" applyAlignment="1">
      <alignment/>
    </xf>
    <xf numFmtId="1" fontId="0" fillId="0" borderId="0" xfId="0" applyNumberFormat="1" applyBorder="1" applyAlignment="1">
      <alignment/>
    </xf>
    <xf numFmtId="1" fontId="0" fillId="0" borderId="3" xfId="0" applyNumberFormat="1" applyFill="1" applyBorder="1" applyAlignment="1" applyProtection="1">
      <alignment/>
      <protection/>
    </xf>
    <xf numFmtId="0" fontId="0" fillId="0" borderId="15" xfId="0" applyBorder="1" applyAlignment="1">
      <alignment/>
    </xf>
    <xf numFmtId="0" fontId="0" fillId="0" borderId="17" xfId="0" applyBorder="1" applyAlignment="1">
      <alignment/>
    </xf>
    <xf numFmtId="1" fontId="0" fillId="0" borderId="16" xfId="0" applyNumberFormat="1" applyFill="1" applyBorder="1" applyAlignment="1" applyProtection="1">
      <alignment/>
      <protection/>
    </xf>
    <xf numFmtId="2" fontId="0" fillId="0" borderId="4" xfId="0" applyNumberFormat="1" applyFill="1" applyBorder="1" applyAlignment="1">
      <alignment/>
    </xf>
    <xf numFmtId="2" fontId="0" fillId="2" borderId="4" xfId="0" applyNumberFormat="1" applyFill="1" applyBorder="1" applyAlignment="1" applyProtection="1">
      <alignment/>
      <protection locked="0"/>
    </xf>
    <xf numFmtId="2" fontId="0" fillId="2" borderId="9" xfId="0" applyNumberFormat="1" applyFill="1" applyBorder="1" applyAlignment="1" applyProtection="1">
      <alignment/>
      <protection locked="0"/>
    </xf>
    <xf numFmtId="0" fontId="4" fillId="0" borderId="0" xfId="0" applyFont="1" applyAlignment="1">
      <alignment horizontal="center"/>
    </xf>
    <xf numFmtId="0" fontId="0" fillId="0" borderId="3" xfId="0" applyBorder="1" applyAlignment="1">
      <alignment horizontal="center"/>
    </xf>
    <xf numFmtId="1" fontId="0" fillId="0" borderId="3" xfId="0" applyNumberFormat="1" applyBorder="1" applyAlignment="1">
      <alignment horizontal="center"/>
    </xf>
    <xf numFmtId="9" fontId="0" fillId="0" borderId="18" xfId="0" applyNumberFormat="1" applyBorder="1" applyAlignment="1">
      <alignment horizontal="center"/>
    </xf>
    <xf numFmtId="9" fontId="0" fillId="0" borderId="19" xfId="0" applyNumberFormat="1" applyBorder="1" applyAlignment="1">
      <alignment horizontal="center"/>
    </xf>
    <xf numFmtId="9" fontId="0" fillId="0" borderId="20" xfId="0" applyNumberFormat="1" applyBorder="1" applyAlignment="1">
      <alignment horizontal="center"/>
    </xf>
    <xf numFmtId="9" fontId="0" fillId="0" borderId="21" xfId="0" applyNumberFormat="1" applyBorder="1" applyAlignment="1">
      <alignment horizontal="center"/>
    </xf>
    <xf numFmtId="49" fontId="0" fillId="2" borderId="22" xfId="0" applyNumberFormat="1" applyFill="1" applyBorder="1" applyAlignment="1" applyProtection="1">
      <alignment horizontal="left" vertical="top" wrapText="1"/>
      <protection locked="0"/>
    </xf>
    <xf numFmtId="0" fontId="0" fillId="0" borderId="0" xfId="0" applyBorder="1" applyAlignment="1" applyProtection="1">
      <alignment wrapText="1"/>
      <protection locked="0"/>
    </xf>
    <xf numFmtId="0" fontId="0" fillId="0" borderId="0" xfId="0" applyAlignment="1" applyProtection="1">
      <alignment/>
      <protection locked="0"/>
    </xf>
    <xf numFmtId="0" fontId="0" fillId="0" borderId="22" xfId="0" applyBorder="1" applyAlignment="1" applyProtection="1">
      <alignment wrapText="1"/>
      <protection locked="0"/>
    </xf>
    <xf numFmtId="0" fontId="0" fillId="0" borderId="0" xfId="0" applyAlignment="1" applyProtection="1">
      <alignment wrapText="1"/>
      <protection locked="0"/>
    </xf>
    <xf numFmtId="1" fontId="0" fillId="0" borderId="6" xfId="0" applyNumberFormat="1" applyBorder="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PWS/HDS Load-Incline Capacity</a:t>
            </a:r>
          </a:p>
        </c:rich>
      </c:tx>
      <c:layout/>
      <c:spPr>
        <a:noFill/>
        <a:ln>
          <a:noFill/>
        </a:ln>
      </c:spPr>
    </c:title>
    <c:plotArea>
      <c:layout>
        <c:manualLayout>
          <c:xMode val="edge"/>
          <c:yMode val="edge"/>
          <c:x val="0.03675"/>
          <c:y val="0.09025"/>
          <c:w val="0.93625"/>
          <c:h val="0.8565"/>
        </c:manualLayout>
      </c:layout>
      <c:scatterChart>
        <c:scatterStyle val="smoothMarker"/>
        <c:varyColors val="0"/>
        <c:ser>
          <c:idx val="0"/>
          <c:order val="0"/>
          <c:tx>
            <c:strRef>
              <c:f>Sheet2!$B$2</c:f>
              <c:strCache>
                <c:ptCount val="1"/>
                <c:pt idx="0">
                  <c:v>PWS50 at 60psi</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Sheet2!$B$3:$B$94</c:f>
              <c:numCache>
                <c:ptCount val="92"/>
                <c:pt idx="0">
                  <c:v>750</c:v>
                </c:pt>
                <c:pt idx="1">
                  <c:v>742.1464171032225</c:v>
                </c:pt>
                <c:pt idx="2">
                  <c:v>734.2952264838746</c:v>
                </c:pt>
                <c:pt idx="3">
                  <c:v>726.4488196906752</c:v>
                </c:pt>
                <c:pt idx="4">
                  <c:v>718.6095868151436</c:v>
                </c:pt>
                <c:pt idx="5">
                  <c:v>710.7799157635538</c:v>
                </c:pt>
                <c:pt idx="6">
                  <c:v>702.962191529556</c:v>
                </c:pt>
                <c:pt idx="7">
                  <c:v>695.1587954676836</c:v>
                </c:pt>
                <c:pt idx="8">
                  <c:v>687.3721045679706</c:v>
                </c:pt>
                <c:pt idx="9">
                  <c:v>679.6044907318961</c:v>
                </c:pt>
                <c:pt idx="10">
                  <c:v>671.8583200498814</c:v>
                </c:pt>
                <c:pt idx="11">
                  <c:v>664.1359520805548</c:v>
                </c:pt>
                <c:pt idx="12">
                  <c:v>656.4397391320083</c:v>
                </c:pt>
                <c:pt idx="13">
                  <c:v>648.7720255452607</c:v>
                </c:pt>
                <c:pt idx="14">
                  <c:v>641.1351469801496</c:v>
                </c:pt>
                <c:pt idx="15">
                  <c:v>633.5314297038657</c:v>
                </c:pt>
                <c:pt idx="16">
                  <c:v>625.9631898823504</c:v>
                </c:pt>
                <c:pt idx="17">
                  <c:v>618.4327328747685</c:v>
                </c:pt>
                <c:pt idx="18">
                  <c:v>610.9423525312736</c:v>
                </c:pt>
                <c:pt idx="19">
                  <c:v>603.4943304942796</c:v>
                </c:pt>
                <c:pt idx="20">
                  <c:v>596.0909355034491</c:v>
                </c:pt>
                <c:pt idx="21">
                  <c:v>588.7344227046149</c:v>
                </c:pt>
                <c:pt idx="22">
                  <c:v>581.4270329628396</c:v>
                </c:pt>
                <c:pt idx="23">
                  <c:v>574.1709921798268</c:v>
                </c:pt>
                <c:pt idx="24">
                  <c:v>566.96851061589</c:v>
                </c:pt>
                <c:pt idx="25">
                  <c:v>559.8217822166853</c:v>
                </c:pt>
                <c:pt idx="26">
                  <c:v>552.7329839449152</c:v>
                </c:pt>
                <c:pt idx="27">
                  <c:v>545.7042751172039</c:v>
                </c:pt>
                <c:pt idx="28">
                  <c:v>538.7377967463492</c:v>
                </c:pt>
                <c:pt idx="29">
                  <c:v>531.8356708891483</c:v>
                </c:pt>
                <c:pt idx="30">
                  <c:v>525</c:v>
                </c:pt>
                <c:pt idx="31">
                  <c:v>518.2328662904756</c:v>
                </c:pt>
                <c:pt idx="32">
                  <c:v>511.5363310950578</c:v>
                </c:pt>
                <c:pt idx="33">
                  <c:v>504.91243424323784</c:v>
                </c:pt>
                <c:pt idx="34">
                  <c:v>498.3631934381639</c:v>
                </c:pt>
                <c:pt idx="35">
                  <c:v>491.8906036420293</c:v>
                </c:pt>
                <c:pt idx="36">
                  <c:v>485.49663646838707</c:v>
                </c:pt>
                <c:pt idx="37">
                  <c:v>479.1832395815783</c:v>
                </c:pt>
                <c:pt idx="38">
                  <c:v>472.95233610345383</c:v>
                </c:pt>
                <c:pt idx="39">
                  <c:v>466.8058240275732</c:v>
                </c:pt>
                <c:pt idx="40">
                  <c:v>460.7455756410573</c:v>
                </c:pt>
                <c:pt idx="41">
                  <c:v>454.7734369542718</c:v>
                </c:pt>
                <c:pt idx="42">
                  <c:v>448.8912271385138</c:v>
                </c:pt>
                <c:pt idx="43">
                  <c:v>443.1007379718757</c:v>
                </c:pt>
                <c:pt idx="44">
                  <c:v>437.40373329345124</c:v>
                </c:pt>
                <c:pt idx="45">
                  <c:v>431.80194846605366</c:v>
                </c:pt>
                <c:pt idx="46">
                  <c:v>426.297089847607</c:v>
                </c:pt>
                <c:pt idx="47">
                  <c:v>420.8908342713733</c:v>
                </c:pt>
                <c:pt idx="48">
                  <c:v>415.5848285351726</c:v>
                </c:pt>
                <c:pt idx="49">
                  <c:v>410.3806888997526</c:v>
                </c:pt>
                <c:pt idx="50">
                  <c:v>405.2800005964599</c:v>
                </c:pt>
                <c:pt idx="51">
                  <c:v>400.28431734436316</c:v>
                </c:pt>
                <c:pt idx="52">
                  <c:v>395.39516087697507</c:v>
                </c:pt>
                <c:pt idx="53">
                  <c:v>390.6140204787182</c:v>
                </c:pt>
                <c:pt idx="54">
                  <c:v>385.9423525312736</c:v>
                </c:pt>
                <c:pt idx="55">
                  <c:v>381.3815800699537</c:v>
                </c:pt>
                <c:pt idx="56">
                  <c:v>376.9330923502312</c:v>
                </c:pt>
                <c:pt idx="57">
                  <c:v>372.59824442455925</c:v>
                </c:pt>
                <c:pt idx="58">
                  <c:v>368.3783567296083</c:v>
                </c:pt>
                <c:pt idx="59">
                  <c:v>364.2747146840495</c:v>
                </c:pt>
                <c:pt idx="60">
                  <c:v>360.28856829700266</c:v>
                </c:pt>
                <c:pt idx="61">
                  <c:v>356.4211317872719</c:v>
                </c:pt>
                <c:pt idx="62">
                  <c:v>352.6735832134829</c:v>
                </c:pt>
                <c:pt idx="63">
                  <c:v>349.0470641152345</c:v>
                </c:pt>
                <c:pt idx="64">
                  <c:v>345.5426791653748</c:v>
                </c:pt>
                <c:pt idx="65">
                  <c:v>342.1614958335075</c:v>
                </c:pt>
                <c:pt idx="66">
                  <c:v>338.9045440608296</c:v>
                </c:pt>
                <c:pt idx="67">
                  <c:v>335.77281594640186</c:v>
                </c:pt>
                <c:pt idx="68">
                  <c:v>332.7672654449457</c:v>
                </c:pt>
                <c:pt idx="69">
                  <c:v>329.88880807625924</c:v>
                </c:pt>
                <c:pt idx="70">
                  <c:v>327.13832064634124</c:v>
                </c:pt>
                <c:pt idx="71">
                  <c:v>324.51664098030744</c:v>
                </c:pt>
                <c:pt idx="72">
                  <c:v>322.0245676671809</c:v>
                </c:pt>
                <c:pt idx="73">
                  <c:v>319.66285981663407</c:v>
                </c:pt>
                <c:pt idx="74">
                  <c:v>317.43223682775647</c:v>
                </c:pt>
                <c:pt idx="75">
                  <c:v>315.3333781699193</c:v>
                </c:pt>
                <c:pt idx="76">
                  <c:v>313.36692317580156</c:v>
                </c:pt>
                <c:pt idx="77">
                  <c:v>311.53347084664415</c:v>
                </c:pt>
                <c:pt idx="78">
                  <c:v>309.83357966978747</c:v>
                </c:pt>
                <c:pt idx="79">
                  <c:v>308.2677674485512</c:v>
                </c:pt>
                <c:pt idx="80">
                  <c:v>306.8365111445064</c:v>
                </c:pt>
                <c:pt idx="81">
                  <c:v>305.540246732188</c:v>
                </c:pt>
                <c:pt idx="82">
                  <c:v>304.3793690662934</c:v>
                </c:pt>
                <c:pt idx="83">
                  <c:v>303.3542317614051</c:v>
                </c:pt>
                <c:pt idx="84">
                  <c:v>302.465147084277</c:v>
                </c:pt>
                <c:pt idx="85">
                  <c:v>301.7123858587145</c:v>
                </c:pt>
                <c:pt idx="86">
                  <c:v>301.0961773830791</c:v>
                </c:pt>
                <c:pt idx="87">
                  <c:v>300.6167093604418</c:v>
                </c:pt>
                <c:pt idx="88">
                  <c:v>300.2741278414069</c:v>
                </c:pt>
                <c:pt idx="89">
                  <c:v>300.06853717962395</c:v>
                </c:pt>
                <c:pt idx="90">
                  <c:v>300.06853717962395</c:v>
                </c:pt>
                <c:pt idx="91">
                  <c:v>300</c:v>
                </c:pt>
              </c:numCache>
            </c:numRef>
          </c:yVal>
          <c:smooth val="1"/>
        </c:ser>
        <c:ser>
          <c:idx val="1"/>
          <c:order val="1"/>
          <c:tx>
            <c:strRef>
              <c:f>Sheet2!$C$2</c:f>
              <c:strCache>
                <c:ptCount val="1"/>
                <c:pt idx="0">
                  <c:v>PWS50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Sheet2!$C$3:$C$94</c:f>
              <c:numCache>
                <c:ptCount val="92"/>
                <c:pt idx="0">
                  <c:v>1000</c:v>
                </c:pt>
                <c:pt idx="1">
                  <c:v>989.52855613763</c:v>
                </c:pt>
                <c:pt idx="2">
                  <c:v>979.0603019784994</c:v>
                </c:pt>
                <c:pt idx="3">
                  <c:v>968.5984262542337</c:v>
                </c:pt>
                <c:pt idx="4">
                  <c:v>958.1461157535248</c:v>
                </c:pt>
                <c:pt idx="5">
                  <c:v>947.7065543514051</c:v>
                </c:pt>
                <c:pt idx="6">
                  <c:v>937.2829220394079</c:v>
                </c:pt>
                <c:pt idx="7">
                  <c:v>926.8783939569115</c:v>
                </c:pt>
                <c:pt idx="8">
                  <c:v>916.4961394239607</c:v>
                </c:pt>
                <c:pt idx="9">
                  <c:v>906.1393209758614</c:v>
                </c:pt>
                <c:pt idx="10">
                  <c:v>895.8110933998418</c:v>
                </c:pt>
                <c:pt idx="11">
                  <c:v>885.5146027740731</c:v>
                </c:pt>
                <c:pt idx="12">
                  <c:v>875.2529855093444</c:v>
                </c:pt>
                <c:pt idx="13">
                  <c:v>865.029367393681</c:v>
                </c:pt>
                <c:pt idx="14">
                  <c:v>854.8468626401993</c:v>
                </c:pt>
                <c:pt idx="15">
                  <c:v>844.7085729384876</c:v>
                </c:pt>
                <c:pt idx="16">
                  <c:v>834.6175865098005</c:v>
                </c:pt>
                <c:pt idx="17">
                  <c:v>824.5769771663579</c:v>
                </c:pt>
                <c:pt idx="18">
                  <c:v>814.5898033750316</c:v>
                </c:pt>
                <c:pt idx="19">
                  <c:v>804.659107325706</c:v>
                </c:pt>
                <c:pt idx="20">
                  <c:v>794.7879140045987</c:v>
                </c:pt>
                <c:pt idx="21">
                  <c:v>784.9792302728199</c:v>
                </c:pt>
                <c:pt idx="22">
                  <c:v>775.2360439504528</c:v>
                </c:pt>
                <c:pt idx="23">
                  <c:v>765.5613229064357</c:v>
                </c:pt>
                <c:pt idx="24">
                  <c:v>755.9580141545199</c:v>
                </c:pt>
                <c:pt idx="25">
                  <c:v>746.4290429555804</c:v>
                </c:pt>
                <c:pt idx="26">
                  <c:v>736.9773119265535</c:v>
                </c:pt>
                <c:pt idx="27">
                  <c:v>727.605700156272</c:v>
                </c:pt>
                <c:pt idx="28">
                  <c:v>718.3170623284655</c:v>
                </c:pt>
                <c:pt idx="29">
                  <c:v>709.1142278521977</c:v>
                </c:pt>
                <c:pt idx="30">
                  <c:v>700</c:v>
                </c:pt>
                <c:pt idx="31">
                  <c:v>690.9771550539675</c:v>
                </c:pt>
                <c:pt idx="32">
                  <c:v>682.0484414600771</c:v>
                </c:pt>
                <c:pt idx="33">
                  <c:v>673.2165789909837</c:v>
                </c:pt>
                <c:pt idx="34">
                  <c:v>664.4842579175519</c:v>
                </c:pt>
                <c:pt idx="35">
                  <c:v>655.8541381893724</c:v>
                </c:pt>
                <c:pt idx="36">
                  <c:v>647.3288486245161</c:v>
                </c:pt>
                <c:pt idx="37">
                  <c:v>638.9109861087711</c:v>
                </c:pt>
                <c:pt idx="38">
                  <c:v>630.6031148046051</c:v>
                </c:pt>
                <c:pt idx="39">
                  <c:v>622.4077653700976</c:v>
                </c:pt>
                <c:pt idx="40">
                  <c:v>614.3274341880765</c:v>
                </c:pt>
                <c:pt idx="41">
                  <c:v>606.3645826056957</c:v>
                </c:pt>
                <c:pt idx="42">
                  <c:v>598.5216361846851</c:v>
                </c:pt>
                <c:pt idx="43">
                  <c:v>590.8009839625009</c:v>
                </c:pt>
                <c:pt idx="44">
                  <c:v>583.2049777246016</c:v>
                </c:pt>
                <c:pt idx="45">
                  <c:v>575.7359312880715</c:v>
                </c:pt>
                <c:pt idx="46">
                  <c:v>568.3961197968093</c:v>
                </c:pt>
                <c:pt idx="47">
                  <c:v>561.1877790284977</c:v>
                </c:pt>
                <c:pt idx="48">
                  <c:v>554.1131047135635</c:v>
                </c:pt>
                <c:pt idx="49">
                  <c:v>547.1742518663368</c:v>
                </c:pt>
                <c:pt idx="50">
                  <c:v>540.3733341286131</c:v>
                </c:pt>
                <c:pt idx="51">
                  <c:v>533.7124231258175</c:v>
                </c:pt>
                <c:pt idx="52">
                  <c:v>527.1935478359668</c:v>
                </c:pt>
                <c:pt idx="53">
                  <c:v>520.8186939716243</c:v>
                </c:pt>
                <c:pt idx="54">
                  <c:v>514.5898033750316</c:v>
                </c:pt>
                <c:pt idx="55">
                  <c:v>508.50877342660493</c:v>
                </c:pt>
                <c:pt idx="56">
                  <c:v>502.577456466975</c:v>
                </c:pt>
                <c:pt idx="57">
                  <c:v>496.7976592327456</c:v>
                </c:pt>
                <c:pt idx="58">
                  <c:v>491.1711423061444</c:v>
                </c:pt>
                <c:pt idx="59">
                  <c:v>485.6996195787327</c:v>
                </c:pt>
                <c:pt idx="60">
                  <c:v>480.3847577293368</c:v>
                </c:pt>
                <c:pt idx="61">
                  <c:v>475.22817571636256</c:v>
                </c:pt>
                <c:pt idx="62">
                  <c:v>470.2314442846439</c:v>
                </c:pt>
                <c:pt idx="63">
                  <c:v>465.39608548697936</c:v>
                </c:pt>
                <c:pt idx="64">
                  <c:v>460.7235722204998</c:v>
                </c:pt>
                <c:pt idx="65">
                  <c:v>456.2153277780101</c:v>
                </c:pt>
                <c:pt idx="66">
                  <c:v>451.8727254144395</c:v>
                </c:pt>
                <c:pt idx="67">
                  <c:v>447.6970879285359</c:v>
                </c:pt>
                <c:pt idx="68">
                  <c:v>443.6896872599275</c:v>
                </c:pt>
                <c:pt idx="69">
                  <c:v>439.85174410167895</c:v>
                </c:pt>
                <c:pt idx="70">
                  <c:v>436.184427528455</c:v>
                </c:pt>
                <c:pt idx="71">
                  <c:v>432.68885464041</c:v>
                </c:pt>
                <c:pt idx="72">
                  <c:v>429.3660902229079</c:v>
                </c:pt>
                <c:pt idx="73">
                  <c:v>426.21714642217876</c:v>
                </c:pt>
                <c:pt idx="74">
                  <c:v>423.24298243700866</c:v>
                </c:pt>
                <c:pt idx="75">
                  <c:v>420.44450422655905</c:v>
                </c:pt>
                <c:pt idx="76">
                  <c:v>417.8225642344021</c:v>
                </c:pt>
                <c:pt idx="77">
                  <c:v>415.37796112885883</c:v>
                </c:pt>
                <c:pt idx="78">
                  <c:v>413.1114395597167</c:v>
                </c:pt>
                <c:pt idx="79">
                  <c:v>411.0236899314016</c:v>
                </c:pt>
                <c:pt idx="80">
                  <c:v>409.11534819267524</c:v>
                </c:pt>
                <c:pt idx="81">
                  <c:v>407.3869956429173</c:v>
                </c:pt>
                <c:pt idx="82">
                  <c:v>405.83915875505784</c:v>
                </c:pt>
                <c:pt idx="83">
                  <c:v>404.47230901520686</c:v>
                </c:pt>
                <c:pt idx="84">
                  <c:v>403.286862779036</c:v>
                </c:pt>
                <c:pt idx="85">
                  <c:v>402.28318114495266</c:v>
                </c:pt>
                <c:pt idx="86">
                  <c:v>401.4615698441055</c:v>
                </c:pt>
                <c:pt idx="87">
                  <c:v>400.8222791472557</c:v>
                </c:pt>
                <c:pt idx="88">
                  <c:v>400.3655037885426</c:v>
                </c:pt>
                <c:pt idx="89">
                  <c:v>400.0913829061652</c:v>
                </c:pt>
                <c:pt idx="90">
                  <c:v>400.0913829061652</c:v>
                </c:pt>
                <c:pt idx="91">
                  <c:v>400</c:v>
                </c:pt>
              </c:numCache>
            </c:numRef>
          </c:yVal>
          <c:smooth val="1"/>
        </c:ser>
        <c:ser>
          <c:idx val="2"/>
          <c:order val="2"/>
          <c:tx>
            <c:strRef>
              <c:f>Sheet2!$D$2</c:f>
              <c:strCache>
                <c:ptCount val="1"/>
                <c:pt idx="0">
                  <c:v>PWS75 at 60psi</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Sheet2!$D$3:$D$94</c:f>
              <c:numCache>
                <c:ptCount val="92"/>
                <c:pt idx="0">
                  <c:v>1700</c:v>
                </c:pt>
                <c:pt idx="1">
                  <c:v>1678.1844919533955</c:v>
                </c:pt>
                <c:pt idx="2">
                  <c:v>1656.3756291218738</c:v>
                </c:pt>
                <c:pt idx="3">
                  <c:v>1634.5800546963203</c:v>
                </c:pt>
                <c:pt idx="4">
                  <c:v>1612.8044078198434</c:v>
                </c:pt>
                <c:pt idx="5">
                  <c:v>1591.0553215654272</c:v>
                </c:pt>
                <c:pt idx="6">
                  <c:v>1569.3394209154333</c:v>
                </c:pt>
                <c:pt idx="7">
                  <c:v>1547.6633207435657</c:v>
                </c:pt>
                <c:pt idx="8">
                  <c:v>1526.0336237999181</c:v>
                </c:pt>
                <c:pt idx="9">
                  <c:v>1504.4569186997114</c:v>
                </c:pt>
                <c:pt idx="10">
                  <c:v>1482.939777916337</c:v>
                </c:pt>
                <c:pt idx="11">
                  <c:v>1461.488755779319</c:v>
                </c:pt>
                <c:pt idx="12">
                  <c:v>1440.1103864778008</c:v>
                </c:pt>
                <c:pt idx="13">
                  <c:v>1418.8111820701688</c:v>
                </c:pt>
                <c:pt idx="14">
                  <c:v>1397.5976305004153</c:v>
                </c:pt>
                <c:pt idx="15">
                  <c:v>1376.476193621849</c:v>
                </c:pt>
                <c:pt idx="16">
                  <c:v>1355.453305228751</c:v>
                </c:pt>
                <c:pt idx="17">
                  <c:v>1334.535369096579</c:v>
                </c:pt>
                <c:pt idx="18">
                  <c:v>1313.7287570313158</c:v>
                </c:pt>
                <c:pt idx="19">
                  <c:v>1293.0398069285543</c:v>
                </c:pt>
                <c:pt idx="20">
                  <c:v>1272.4748208429141</c:v>
                </c:pt>
                <c:pt idx="21">
                  <c:v>1252.0400630683746</c:v>
                </c:pt>
                <c:pt idx="22">
                  <c:v>1231.74175823011</c:v>
                </c:pt>
                <c:pt idx="23">
                  <c:v>1211.5860893884078</c:v>
                </c:pt>
                <c:pt idx="24">
                  <c:v>1191.5791961552497</c:v>
                </c:pt>
                <c:pt idx="25">
                  <c:v>1171.7271728241258</c:v>
                </c:pt>
                <c:pt idx="26">
                  <c:v>1152.0360665136532</c:v>
                </c:pt>
                <c:pt idx="27">
                  <c:v>1132.5118753255665</c:v>
                </c:pt>
                <c:pt idx="28">
                  <c:v>1113.1605465176365</c:v>
                </c:pt>
                <c:pt idx="29">
                  <c:v>1093.9879746920788</c:v>
                </c:pt>
                <c:pt idx="30">
                  <c:v>1075</c:v>
                </c:pt>
                <c:pt idx="31">
                  <c:v>1056.2024063624322</c:v>
                </c:pt>
                <c:pt idx="32">
                  <c:v>1037.6009197084938</c:v>
                </c:pt>
                <c:pt idx="33">
                  <c:v>1019.2012062312161</c:v>
                </c:pt>
                <c:pt idx="34">
                  <c:v>1001.0088706615663</c:v>
                </c:pt>
                <c:pt idx="35">
                  <c:v>983.0294545611924</c:v>
                </c:pt>
                <c:pt idx="36">
                  <c:v>965.2684346344085</c:v>
                </c:pt>
                <c:pt idx="37">
                  <c:v>947.7312210599397</c:v>
                </c:pt>
                <c:pt idx="38">
                  <c:v>930.4231558429273</c:v>
                </c:pt>
                <c:pt idx="39">
                  <c:v>913.3495111877032</c:v>
                </c:pt>
                <c:pt idx="40">
                  <c:v>896.515487891826</c:v>
                </c:pt>
                <c:pt idx="41">
                  <c:v>879.926213761866</c:v>
                </c:pt>
                <c:pt idx="42">
                  <c:v>863.5867420514272</c:v>
                </c:pt>
                <c:pt idx="43">
                  <c:v>847.502049921877</c:v>
                </c:pt>
                <c:pt idx="44">
                  <c:v>831.6770369262534</c:v>
                </c:pt>
                <c:pt idx="45">
                  <c:v>816.1165235168156</c:v>
                </c:pt>
                <c:pt idx="46">
                  <c:v>800.8252495766861</c:v>
                </c:pt>
                <c:pt idx="47">
                  <c:v>785.807872976037</c:v>
                </c:pt>
                <c:pt idx="48">
                  <c:v>771.0689681532573</c:v>
                </c:pt>
                <c:pt idx="49">
                  <c:v>756.613024721535</c:v>
                </c:pt>
                <c:pt idx="50">
                  <c:v>742.4444461012774</c:v>
                </c:pt>
                <c:pt idx="51">
                  <c:v>728.5675481787865</c:v>
                </c:pt>
                <c:pt idx="52">
                  <c:v>714.9865579915975</c:v>
                </c:pt>
                <c:pt idx="53">
                  <c:v>701.705612440884</c:v>
                </c:pt>
                <c:pt idx="54">
                  <c:v>688.7287570313157</c:v>
                </c:pt>
                <c:pt idx="55">
                  <c:v>676.0599446387603</c:v>
                </c:pt>
                <c:pt idx="56">
                  <c:v>663.7030343061979</c:v>
                </c:pt>
                <c:pt idx="57">
                  <c:v>651.6617900682202</c:v>
                </c:pt>
                <c:pt idx="58">
                  <c:v>639.9398798044676</c:v>
                </c:pt>
                <c:pt idx="59">
                  <c:v>628.5408741223598</c:v>
                </c:pt>
                <c:pt idx="60">
                  <c:v>617.4682452694517</c:v>
                </c:pt>
                <c:pt idx="61">
                  <c:v>606.7253660757553</c:v>
                </c:pt>
                <c:pt idx="62">
                  <c:v>596.3155089263414</c:v>
                </c:pt>
                <c:pt idx="63">
                  <c:v>586.2418447645402</c:v>
                </c:pt>
                <c:pt idx="64">
                  <c:v>576.5074421260413</c:v>
                </c:pt>
                <c:pt idx="65">
                  <c:v>567.1152662041875</c:v>
                </c:pt>
                <c:pt idx="66">
                  <c:v>558.0681779467488</c:v>
                </c:pt>
                <c:pt idx="67">
                  <c:v>549.3689331844496</c:v>
                </c:pt>
                <c:pt idx="68">
                  <c:v>541.0201817915158</c:v>
                </c:pt>
                <c:pt idx="69">
                  <c:v>533.0244668784978</c:v>
                </c:pt>
                <c:pt idx="70">
                  <c:v>525.3842240176145</c:v>
                </c:pt>
                <c:pt idx="71">
                  <c:v>518.1017805008541</c:v>
                </c:pt>
                <c:pt idx="72">
                  <c:v>511.179354631058</c:v>
                </c:pt>
                <c:pt idx="73">
                  <c:v>504.61905504620563</c:v>
                </c:pt>
                <c:pt idx="74">
                  <c:v>498.42288007710135</c:v>
                </c:pt>
                <c:pt idx="75">
                  <c:v>492.5927171386645</c:v>
                </c:pt>
                <c:pt idx="76">
                  <c:v>487.1303421550044</c:v>
                </c:pt>
                <c:pt idx="77">
                  <c:v>482.0374190184559</c:v>
                </c:pt>
                <c:pt idx="78">
                  <c:v>477.3154990827429</c:v>
                </c:pt>
                <c:pt idx="79">
                  <c:v>472.96602069042</c:v>
                </c:pt>
                <c:pt idx="80">
                  <c:v>468.99030873474</c:v>
                </c:pt>
                <c:pt idx="81">
                  <c:v>465.3895742560778</c:v>
                </c:pt>
                <c:pt idx="82">
                  <c:v>462.16491407303715</c:v>
                </c:pt>
                <c:pt idx="83">
                  <c:v>459.3173104483476</c:v>
                </c:pt>
                <c:pt idx="84">
                  <c:v>456.8476307896583</c:v>
                </c:pt>
                <c:pt idx="85">
                  <c:v>454.7566273853181</c:v>
                </c:pt>
                <c:pt idx="86">
                  <c:v>453.04493717521973</c:v>
                </c:pt>
                <c:pt idx="87">
                  <c:v>451.71308155678275</c:v>
                </c:pt>
                <c:pt idx="88">
                  <c:v>450.7614662261303</c:v>
                </c:pt>
                <c:pt idx="89">
                  <c:v>450.1903810545109</c:v>
                </c:pt>
                <c:pt idx="90">
                  <c:v>450.1903810545109</c:v>
                </c:pt>
                <c:pt idx="91">
                  <c:v>450</c:v>
                </c:pt>
              </c:numCache>
            </c:numRef>
          </c:yVal>
          <c:smooth val="1"/>
        </c:ser>
        <c:ser>
          <c:idx val="3"/>
          <c:order val="3"/>
          <c:tx>
            <c:strRef>
              <c:f>Sheet2!$E$2</c:f>
              <c:strCache>
                <c:ptCount val="1"/>
                <c:pt idx="0">
                  <c:v>PWS75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Sheet2!$E$3:$E$94</c:f>
              <c:numCache>
                <c:ptCount val="92"/>
                <c:pt idx="0">
                  <c:v>2267</c:v>
                </c:pt>
                <c:pt idx="1">
                  <c:v>2237.9068384690486</c:v>
                </c:pt>
                <c:pt idx="2">
                  <c:v>2208.8225389969307</c:v>
                </c:pt>
                <c:pt idx="3">
                  <c:v>2179.7559609430127</c:v>
                </c:pt>
                <c:pt idx="4">
                  <c:v>2150.715958268543</c:v>
                </c:pt>
                <c:pt idx="5">
                  <c:v>2121.711376839654</c:v>
                </c:pt>
                <c:pt idx="6">
                  <c:v>2092.751051732822</c:v>
                </c:pt>
                <c:pt idx="7">
                  <c:v>2063.843804543619</c:v>
                </c:pt>
                <c:pt idx="8">
                  <c:v>2034.998440699571</c:v>
                </c:pt>
                <c:pt idx="9">
                  <c:v>2006.223746777935</c:v>
                </c:pt>
                <c:pt idx="10">
                  <c:v>1977.528487829227</c:v>
                </c:pt>
                <c:pt idx="11">
                  <c:v>1948.9214047072999</c:v>
                </c:pt>
                <c:pt idx="12">
                  <c:v>1920.4112114067952</c:v>
                </c:pt>
                <c:pt idx="13">
                  <c:v>1892.0065924087771</c:v>
                </c:pt>
                <c:pt idx="14">
                  <c:v>1863.716200035354</c:v>
                </c:pt>
                <c:pt idx="15">
                  <c:v>1835.5486518140979</c:v>
                </c:pt>
                <c:pt idx="16">
                  <c:v>1807.5125278530625</c:v>
                </c:pt>
                <c:pt idx="17">
                  <c:v>1779.6163682271979</c:v>
                </c:pt>
                <c:pt idx="18">
                  <c:v>1751.8686703769627</c:v>
                </c:pt>
                <c:pt idx="19">
                  <c:v>1724.2778865199198</c:v>
                </c:pt>
                <c:pt idx="20">
                  <c:v>1696.8524210761102</c:v>
                </c:pt>
                <c:pt idx="21">
                  <c:v>1669.6006281079844</c:v>
                </c:pt>
                <c:pt idx="22">
                  <c:v>1642.5308087756748</c:v>
                </c:pt>
                <c:pt idx="23">
                  <c:v>1615.6512088083807</c:v>
                </c:pt>
                <c:pt idx="24">
                  <c:v>1588.970015992641</c:v>
                </c:pt>
                <c:pt idx="25">
                  <c:v>1562.495357678254</c:v>
                </c:pt>
                <c:pt idx="26">
                  <c:v>1536.235298302608</c:v>
                </c:pt>
                <c:pt idx="27">
                  <c:v>1510.1978369341755</c:v>
                </c:pt>
                <c:pt idx="28">
                  <c:v>1484.39090483592</c:v>
                </c:pt>
                <c:pt idx="29">
                  <c:v>1458.8223630493562</c:v>
                </c:pt>
                <c:pt idx="30">
                  <c:v>1433.5</c:v>
                </c:pt>
                <c:pt idx="31">
                  <c:v>1408.4315291249397</c:v>
                </c:pt>
                <c:pt idx="32">
                  <c:v>1383.6245865232474</c:v>
                </c:pt>
                <c:pt idx="33">
                  <c:v>1359.08672862995</c:v>
                </c:pt>
                <c:pt idx="34">
                  <c:v>1334.825429914265</c:v>
                </c:pt>
                <c:pt idx="35">
                  <c:v>1310.8480806028062</c:v>
                </c:pt>
                <c:pt idx="36">
                  <c:v>1287.1619844284473</c:v>
                </c:pt>
                <c:pt idx="37">
                  <c:v>1263.7743564055354</c:v>
                </c:pt>
                <c:pt idx="38">
                  <c:v>1240.6923206321278</c:v>
                </c:pt>
                <c:pt idx="39">
                  <c:v>1217.922908119921</c:v>
                </c:pt>
                <c:pt idx="40">
                  <c:v>1195.473054652539</c:v>
                </c:pt>
                <c:pt idx="41">
                  <c:v>1173.3495986728246</c:v>
                </c:pt>
                <c:pt idx="42">
                  <c:v>1151.5592791997833</c:v>
                </c:pt>
                <c:pt idx="43">
                  <c:v>1130.108733775815</c:v>
                </c:pt>
                <c:pt idx="44">
                  <c:v>1109.0044964448516</c:v>
                </c:pt>
                <c:pt idx="45">
                  <c:v>1088.2529957620254</c:v>
                </c:pt>
                <c:pt idx="46">
                  <c:v>1067.8605528354688</c:v>
                </c:pt>
                <c:pt idx="47">
                  <c:v>1047.833379400843</c:v>
                </c:pt>
                <c:pt idx="48">
                  <c:v>1028.177575929184</c:v>
                </c:pt>
                <c:pt idx="49">
                  <c:v>1008.8991297686391</c:v>
                </c:pt>
                <c:pt idx="50">
                  <c:v>990.0039133206637</c:v>
                </c:pt>
                <c:pt idx="51">
                  <c:v>971.4976822512297</c:v>
                </c:pt>
                <c:pt idx="52">
                  <c:v>953.3860737375944</c:v>
                </c:pt>
                <c:pt idx="53">
                  <c:v>935.6746047511629</c:v>
                </c:pt>
                <c:pt idx="54">
                  <c:v>918.3686703769627</c:v>
                </c:pt>
                <c:pt idx="55">
                  <c:v>901.4735421702508</c:v>
                </c:pt>
                <c:pt idx="56">
                  <c:v>884.9943665507453</c:v>
                </c:pt>
                <c:pt idx="57">
                  <c:v>868.9361632349783</c:v>
                </c:pt>
                <c:pt idx="58">
                  <c:v>853.3038237072378</c:v>
                </c:pt>
                <c:pt idx="59">
                  <c:v>838.1021097295788</c:v>
                </c:pt>
                <c:pt idx="60">
                  <c:v>823.3356518913408</c:v>
                </c:pt>
                <c:pt idx="61">
                  <c:v>809.0089481986272</c:v>
                </c:pt>
                <c:pt idx="62">
                  <c:v>795.126362704169</c:v>
                </c:pt>
                <c:pt idx="63">
                  <c:v>781.692124177991</c:v>
                </c:pt>
                <c:pt idx="64">
                  <c:v>768.7103248192886</c:v>
                </c:pt>
                <c:pt idx="65">
                  <c:v>756.1849190099047</c:v>
                </c:pt>
                <c:pt idx="66">
                  <c:v>744.1197221097843</c:v>
                </c:pt>
                <c:pt idx="67">
                  <c:v>732.518409294782</c:v>
                </c:pt>
                <c:pt idx="68">
                  <c:v>721.3845144371653</c:v>
                </c:pt>
                <c:pt idx="69">
                  <c:v>710.7214290291647</c:v>
                </c:pt>
                <c:pt idx="70">
                  <c:v>700.5324011498908</c:v>
                </c:pt>
                <c:pt idx="71">
                  <c:v>690.820534475939</c:v>
                </c:pt>
                <c:pt idx="72">
                  <c:v>681.5887873359791</c:v>
                </c:pt>
                <c:pt idx="73">
                  <c:v>672.83997180962</c:v>
                </c:pt>
                <c:pt idx="74">
                  <c:v>664.5767528708225</c:v>
                </c:pt>
                <c:pt idx="75">
                  <c:v>656.8016475761231</c:v>
                </c:pt>
                <c:pt idx="76">
                  <c:v>649.5170242979138</c:v>
                </c:pt>
                <c:pt idx="77">
                  <c:v>642.7251020030128</c:v>
                </c:pt>
                <c:pt idx="78">
                  <c:v>636.4279495767462</c:v>
                </c:pt>
                <c:pt idx="79">
                  <c:v>630.6274851927442</c:v>
                </c:pt>
                <c:pt idx="80">
                  <c:v>625.3254757286493</c:v>
                </c:pt>
                <c:pt idx="81">
                  <c:v>620.5235362279054</c:v>
                </c:pt>
                <c:pt idx="82">
                  <c:v>616.2231294078024</c:v>
                </c:pt>
                <c:pt idx="83">
                  <c:v>612.4255652139163</c:v>
                </c:pt>
                <c:pt idx="84">
                  <c:v>609.1320004210884</c:v>
                </c:pt>
                <c:pt idx="85">
                  <c:v>606.3434382810601</c:v>
                </c:pt>
                <c:pt idx="86">
                  <c:v>604.060728216873</c:v>
                </c:pt>
                <c:pt idx="87">
                  <c:v>602.2845655641254</c:v>
                </c:pt>
                <c:pt idx="88">
                  <c:v>601.0154913591673</c:v>
                </c:pt>
                <c:pt idx="89">
                  <c:v>600.2538921742957</c:v>
                </c:pt>
                <c:pt idx="90">
                  <c:v>600.2538921742957</c:v>
                </c:pt>
                <c:pt idx="91">
                  <c:v>600</c:v>
                </c:pt>
              </c:numCache>
            </c:numRef>
          </c:yVal>
          <c:smooth val="1"/>
        </c:ser>
        <c:ser>
          <c:idx val="4"/>
          <c:order val="4"/>
          <c:tx>
            <c:strRef>
              <c:f>Sheet2!$F$2</c:f>
              <c:strCache>
                <c:ptCount val="1"/>
                <c:pt idx="0">
                  <c:v>HDS75 at 60psi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Sheet2!$F$3:$F$94</c:f>
              <c:numCache>
                <c:ptCount val="92"/>
                <c:pt idx="0">
                  <c:v>2267</c:v>
                </c:pt>
                <c:pt idx="1">
                  <c:v>2242.2175828590575</c:v>
                </c:pt>
                <c:pt idx="2">
                  <c:v>2217.4427146824487</c:v>
                </c:pt>
                <c:pt idx="3">
                  <c:v>2192.68294213502</c:v>
                </c:pt>
                <c:pt idx="4">
                  <c:v>2167.945807283342</c:v>
                </c:pt>
                <c:pt idx="5">
                  <c:v>2143.2388452983255</c:v>
                </c:pt>
                <c:pt idx="6">
                  <c:v>2118.569582159932</c:v>
                </c:pt>
                <c:pt idx="7">
                  <c:v>2093.9455323646907</c:v>
                </c:pt>
                <c:pt idx="8">
                  <c:v>2069.374196636707</c:v>
                </c:pt>
                <c:pt idx="9">
                  <c:v>2044.8630596428723</c:v>
                </c:pt>
                <c:pt idx="10">
                  <c:v>2020.419587712959</c:v>
                </c:pt>
                <c:pt idx="11">
                  <c:v>1996.0512265653065</c:v>
                </c:pt>
                <c:pt idx="12">
                  <c:v>1971.7653990387817</c:v>
                </c:pt>
                <c:pt idx="13">
                  <c:v>1947.5695028317118</c:v>
                </c:pt>
                <c:pt idx="14">
                  <c:v>1923.470908248472</c:v>
                </c:pt>
                <c:pt idx="15">
                  <c:v>1899.4769559544206</c:v>
                </c:pt>
                <c:pt idx="16">
                  <c:v>1875.5949547398611</c:v>
                </c:pt>
                <c:pt idx="17">
                  <c:v>1851.8321792937138</c:v>
                </c:pt>
                <c:pt idx="18">
                  <c:v>1828.1958679875747</c:v>
                </c:pt>
                <c:pt idx="19">
                  <c:v>1804.6932206708375</c:v>
                </c:pt>
                <c:pt idx="20">
                  <c:v>1781.3313964775505</c:v>
                </c:pt>
                <c:pt idx="21">
                  <c:v>1758.1175116456736</c:v>
                </c:pt>
                <c:pt idx="22">
                  <c:v>1735.058637349405</c:v>
                </c:pt>
                <c:pt idx="23">
                  <c:v>1712.1617975452314</c:v>
                </c:pt>
                <c:pt idx="24">
                  <c:v>1689.4339668323637</c:v>
                </c:pt>
                <c:pt idx="25">
                  <c:v>1666.8820683282067</c:v>
                </c:pt>
                <c:pt idx="26">
                  <c:v>1644.51297155951</c:v>
                </c:pt>
                <c:pt idx="27">
                  <c:v>1622.3334903698437</c:v>
                </c:pt>
                <c:pt idx="28">
                  <c:v>1600.350380844035</c:v>
                </c:pt>
                <c:pt idx="29">
                  <c:v>1578.5703392502014</c:v>
                </c:pt>
                <c:pt idx="30">
                  <c:v>1557</c:v>
                </c:pt>
                <c:pt idx="31">
                  <c:v>1535.645933627723</c:v>
                </c:pt>
                <c:pt idx="32">
                  <c:v>1514.5146447888492</c:v>
                </c:pt>
                <c:pt idx="33">
                  <c:v>1493.6125702786617</c:v>
                </c:pt>
                <c:pt idx="34">
                  <c:v>1472.9460770715395</c:v>
                </c:pt>
                <c:pt idx="35">
                  <c:v>1452.5214603815148</c:v>
                </c:pt>
                <c:pt idx="36">
                  <c:v>1432.3449417446882</c:v>
                </c:pt>
                <c:pt idx="37">
                  <c:v>1412.4226671240915</c:v>
                </c:pt>
                <c:pt idx="38">
                  <c:v>1392.7607050375655</c:v>
                </c:pt>
                <c:pt idx="39">
                  <c:v>1373.365044709231</c:v>
                </c:pt>
                <c:pt idx="40">
                  <c:v>1354.2415942451144</c:v>
                </c:pt>
                <c:pt idx="41">
                  <c:v>1335.3961788334798</c:v>
                </c:pt>
                <c:pt idx="42">
                  <c:v>1316.8345389704214</c:v>
                </c:pt>
                <c:pt idx="43">
                  <c:v>1298.5623287112521</c:v>
                </c:pt>
                <c:pt idx="44">
                  <c:v>1280.5851139482238</c:v>
                </c:pt>
                <c:pt idx="45">
                  <c:v>1262.9083707151026</c:v>
                </c:pt>
                <c:pt idx="46">
                  <c:v>1245.5374835191155</c:v>
                </c:pt>
                <c:pt idx="47">
                  <c:v>1228.4777437007779</c:v>
                </c:pt>
                <c:pt idx="48">
                  <c:v>1211.7343478221003</c:v>
                </c:pt>
                <c:pt idx="49">
                  <c:v>1195.3123960836638</c:v>
                </c:pt>
                <c:pt idx="50">
                  <c:v>1179.216890771051</c:v>
                </c:pt>
                <c:pt idx="51">
                  <c:v>1163.4527347311014</c:v>
                </c:pt>
                <c:pt idx="52">
                  <c:v>1148.0247298784548</c:v>
                </c:pt>
                <c:pt idx="53">
                  <c:v>1132.9375757328442</c:v>
                </c:pt>
                <c:pt idx="54">
                  <c:v>1118.1958679875747</c:v>
                </c:pt>
                <c:pt idx="55">
                  <c:v>1103.8040971096316</c:v>
                </c:pt>
                <c:pt idx="56">
                  <c:v>1089.7666469718408</c:v>
                </c:pt>
                <c:pt idx="57">
                  <c:v>1076.087793517498</c:v>
                </c:pt>
                <c:pt idx="58">
                  <c:v>1062.7717034578752</c:v>
                </c:pt>
                <c:pt idx="59">
                  <c:v>1049.8224330030007</c:v>
                </c:pt>
                <c:pt idx="60">
                  <c:v>1037.2439266260972</c:v>
                </c:pt>
                <c:pt idx="61">
                  <c:v>1025.040015862058</c:v>
                </c:pt>
                <c:pt idx="62">
                  <c:v>1013.2144181403239</c:v>
                </c:pt>
                <c:pt idx="63">
                  <c:v>1001.7707356525177</c:v>
                </c:pt>
                <c:pt idx="64">
                  <c:v>990.7124542551828</c:v>
                </c:pt>
                <c:pt idx="65">
                  <c:v>980.0429424079571</c:v>
                </c:pt>
                <c:pt idx="66">
                  <c:v>969.7654501475067</c:v>
                </c:pt>
                <c:pt idx="67">
                  <c:v>959.8831080975349</c:v>
                </c:pt>
                <c:pt idx="68">
                  <c:v>950.3989265151617</c:v>
                </c:pt>
                <c:pt idx="69">
                  <c:v>941.3157943739736</c:v>
                </c:pt>
                <c:pt idx="70">
                  <c:v>932.6364784840102</c:v>
                </c:pt>
                <c:pt idx="71">
                  <c:v>924.3636226489702</c:v>
                </c:pt>
                <c:pt idx="72">
                  <c:v>916.4997468608819</c:v>
                </c:pt>
                <c:pt idx="73">
                  <c:v>909.0472465324897</c:v>
                </c:pt>
                <c:pt idx="74">
                  <c:v>902.0083917675872</c:v>
                </c:pt>
                <c:pt idx="75">
                  <c:v>895.385326669523</c:v>
                </c:pt>
                <c:pt idx="76">
                  <c:v>889.1800686880849</c:v>
                </c:pt>
                <c:pt idx="77">
                  <c:v>883.3945080049659</c:v>
                </c:pt>
                <c:pt idx="78">
                  <c:v>878.0304069579961</c:v>
                </c:pt>
                <c:pt idx="79">
                  <c:v>873.089399504317</c:v>
                </c:pt>
                <c:pt idx="80">
                  <c:v>868.5729907226646</c:v>
                </c:pt>
                <c:pt idx="81">
                  <c:v>864.4825563549043</c:v>
                </c:pt>
                <c:pt idx="82">
                  <c:v>860.8193423869702</c:v>
                </c:pt>
                <c:pt idx="83">
                  <c:v>857.5844646693229</c:v>
                </c:pt>
                <c:pt idx="84">
                  <c:v>854.7789085770519</c:v>
                </c:pt>
                <c:pt idx="85">
                  <c:v>852.4035287097213</c:v>
                </c:pt>
                <c:pt idx="86">
                  <c:v>850.4590486310497</c:v>
                </c:pt>
                <c:pt idx="87">
                  <c:v>848.9460606485052</c:v>
                </c:pt>
                <c:pt idx="88">
                  <c:v>847.865025632884</c:v>
                </c:pt>
                <c:pt idx="89">
                  <c:v>847.2162728779244</c:v>
                </c:pt>
                <c:pt idx="90">
                  <c:v>847.2162728779244</c:v>
                </c:pt>
                <c:pt idx="91">
                  <c:v>847</c:v>
                </c:pt>
              </c:numCache>
            </c:numRef>
          </c:yVal>
          <c:smooth val="1"/>
        </c:ser>
        <c:ser>
          <c:idx val="5"/>
          <c:order val="5"/>
          <c:tx>
            <c:strRef>
              <c:f>Sheet2!$G$2</c:f>
              <c:strCache>
                <c:ptCount val="1"/>
                <c:pt idx="0">
                  <c:v>HDS75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Sheet2!$G$3:$G$94</c:f>
              <c:numCache>
                <c:ptCount val="92"/>
                <c:pt idx="0">
                  <c:v>2667</c:v>
                </c:pt>
                <c:pt idx="1">
                  <c:v>2637.330909056618</c:v>
                </c:pt>
                <c:pt idx="2">
                  <c:v>2607.6708556057483</c:v>
                </c:pt>
                <c:pt idx="3">
                  <c:v>2578.0288743869955</c:v>
                </c:pt>
                <c:pt idx="4">
                  <c:v>2548.413994634987</c:v>
                </c:pt>
                <c:pt idx="5">
                  <c:v>2518.8352373289813</c:v>
                </c:pt>
                <c:pt idx="6">
                  <c:v>2489.301612444989</c:v>
                </c:pt>
                <c:pt idx="7">
                  <c:v>2459.8221162112495</c:v>
                </c:pt>
                <c:pt idx="8">
                  <c:v>2430.4057283678885</c:v>
                </c:pt>
                <c:pt idx="9">
                  <c:v>2401.0614094316074</c:v>
                </c:pt>
                <c:pt idx="10">
                  <c:v>2371.7980979662184</c:v>
                </c:pt>
                <c:pt idx="11">
                  <c:v>2342.624707859874</c:v>
                </c:pt>
                <c:pt idx="12">
                  <c:v>2313.550125609809</c:v>
                </c:pt>
                <c:pt idx="13">
                  <c:v>2284.5832076154293</c:v>
                </c:pt>
                <c:pt idx="14">
                  <c:v>2255.732777480565</c:v>
                </c:pt>
                <c:pt idx="15">
                  <c:v>2227.0076233257146</c:v>
                </c:pt>
                <c:pt idx="16">
                  <c:v>2198.4164951111015</c:v>
                </c:pt>
                <c:pt idx="17">
                  <c:v>2169.9681019713476</c:v>
                </c:pt>
                <c:pt idx="18">
                  <c:v>2141.6711095625897</c:v>
                </c:pt>
                <c:pt idx="19">
                  <c:v>2113.5341374228337</c:v>
                </c:pt>
                <c:pt idx="20">
                  <c:v>2085.5657563463633</c:v>
                </c:pt>
                <c:pt idx="21">
                  <c:v>2057.7744857729895</c:v>
                </c:pt>
                <c:pt idx="22">
                  <c:v>2030.1687911929496</c:v>
                </c:pt>
                <c:pt idx="23">
                  <c:v>2002.7570815682348</c:v>
                </c:pt>
                <c:pt idx="24">
                  <c:v>1975.5477067711397</c:v>
                </c:pt>
                <c:pt idx="25">
                  <c:v>1948.548955040811</c:v>
                </c:pt>
                <c:pt idx="26">
                  <c:v>1921.7690504585685</c:v>
                </c:pt>
                <c:pt idx="27">
                  <c:v>1895.2161504427704</c:v>
                </c:pt>
                <c:pt idx="28">
                  <c:v>1868.8983432639857</c:v>
                </c:pt>
                <c:pt idx="29">
                  <c:v>1842.823645581227</c:v>
                </c:pt>
                <c:pt idx="30">
                  <c:v>1817</c:v>
                </c:pt>
                <c:pt idx="31">
                  <c:v>1791.4352726529078</c:v>
                </c:pt>
                <c:pt idx="32">
                  <c:v>1766.1372508035515</c:v>
                </c:pt>
                <c:pt idx="33">
                  <c:v>1741.1136404744539</c:v>
                </c:pt>
                <c:pt idx="34">
                  <c:v>1716.3720640997303</c:v>
                </c:pt>
                <c:pt idx="35">
                  <c:v>1691.9200582032217</c:v>
                </c:pt>
                <c:pt idx="36">
                  <c:v>1667.7650711027957</c:v>
                </c:pt>
                <c:pt idx="37">
                  <c:v>1643.914460641518</c:v>
                </c:pt>
                <c:pt idx="38">
                  <c:v>1620.375491946381</c:v>
                </c:pt>
                <c:pt idx="39">
                  <c:v>1597.1553352152764</c:v>
                </c:pt>
                <c:pt idx="40">
                  <c:v>1574.2610635328833</c:v>
                </c:pt>
                <c:pt idx="41">
                  <c:v>1551.6996507161377</c:v>
                </c:pt>
                <c:pt idx="42">
                  <c:v>1529.477969189941</c:v>
                </c:pt>
                <c:pt idx="43">
                  <c:v>1507.6027878937525</c:v>
                </c:pt>
                <c:pt idx="44">
                  <c:v>1486.0807702197046</c:v>
                </c:pt>
                <c:pt idx="45">
                  <c:v>1464.9184719828693</c:v>
                </c:pt>
                <c:pt idx="46">
                  <c:v>1444.1223394242932</c:v>
                </c:pt>
                <c:pt idx="47">
                  <c:v>1423.6987072474103</c:v>
                </c:pt>
                <c:pt idx="48">
                  <c:v>1403.65379668843</c:v>
                </c:pt>
                <c:pt idx="49">
                  <c:v>1383.9937136212875</c:v>
                </c:pt>
                <c:pt idx="50">
                  <c:v>1364.7244466977374</c:v>
                </c:pt>
                <c:pt idx="51">
                  <c:v>1345.8518655231496</c:v>
                </c:pt>
                <c:pt idx="52">
                  <c:v>1327.3817188685725</c:v>
                </c:pt>
                <c:pt idx="53">
                  <c:v>1309.319632919602</c:v>
                </c:pt>
                <c:pt idx="54">
                  <c:v>1291.6711095625894</c:v>
                </c:pt>
                <c:pt idx="55">
                  <c:v>1274.441524708714</c:v>
                </c:pt>
                <c:pt idx="56">
                  <c:v>1257.636126656429</c:v>
                </c:pt>
                <c:pt idx="57">
                  <c:v>1241.2600344927794</c:v>
                </c:pt>
                <c:pt idx="58">
                  <c:v>1225.3182365340758</c:v>
                </c:pt>
                <c:pt idx="59">
                  <c:v>1209.8155888064093</c:v>
                </c:pt>
                <c:pt idx="60">
                  <c:v>1194.7568135664544</c:v>
                </c:pt>
                <c:pt idx="61">
                  <c:v>1180.1464978630272</c:v>
                </c:pt>
                <c:pt idx="62">
                  <c:v>1165.9890921398244</c:v>
                </c:pt>
                <c:pt idx="63">
                  <c:v>1152.2889088797747</c:v>
                </c:pt>
                <c:pt idx="64">
                  <c:v>1139.050121291416</c:v>
                </c:pt>
                <c:pt idx="65">
                  <c:v>1126.276762037695</c:v>
                </c:pt>
                <c:pt idx="66">
                  <c:v>1113.9727220075786</c:v>
                </c:pt>
                <c:pt idx="67">
                  <c:v>1102.1417491308516</c:v>
                </c:pt>
                <c:pt idx="68">
                  <c:v>1090.7874472364613</c:v>
                </c:pt>
                <c:pt idx="69">
                  <c:v>1079.913274954757</c:v>
                </c:pt>
                <c:pt idx="70">
                  <c:v>1069.5225446639558</c:v>
                </c:pt>
                <c:pt idx="71">
                  <c:v>1059.6184214811615</c:v>
                </c:pt>
                <c:pt idx="72">
                  <c:v>1050.203922298239</c:v>
                </c:pt>
                <c:pt idx="73">
                  <c:v>1041.2819148628398</c:v>
                </c:pt>
                <c:pt idx="74">
                  <c:v>1032.8551169048578</c:v>
                </c:pt>
                <c:pt idx="75">
                  <c:v>1024.9260953085839</c:v>
                </c:pt>
                <c:pt idx="76">
                  <c:v>1017.4972653308059</c:v>
                </c:pt>
                <c:pt idx="77">
                  <c:v>1010.5708898651001</c:v>
                </c:pt>
                <c:pt idx="78">
                  <c:v>1004.1490787525306</c:v>
                </c:pt>
                <c:pt idx="79">
                  <c:v>998.2337881389712</c:v>
                </c:pt>
                <c:pt idx="80">
                  <c:v>992.8268198792464</c:v>
                </c:pt>
                <c:pt idx="81">
                  <c:v>987.9298209882659</c:v>
                </c:pt>
                <c:pt idx="82">
                  <c:v>983.5442831393307</c:v>
                </c:pt>
                <c:pt idx="83">
                  <c:v>979.6715422097527</c:v>
                </c:pt>
                <c:pt idx="84">
                  <c:v>976.3127778739354</c:v>
                </c:pt>
                <c:pt idx="85">
                  <c:v>973.4690132440326</c:v>
                </c:pt>
                <c:pt idx="86">
                  <c:v>971.1411145582988</c:v>
                </c:pt>
                <c:pt idx="87">
                  <c:v>969.3297909172245</c:v>
                </c:pt>
                <c:pt idx="88">
                  <c:v>968.0355940675372</c:v>
                </c:pt>
                <c:pt idx="89">
                  <c:v>967.2589182341349</c:v>
                </c:pt>
                <c:pt idx="90">
                  <c:v>967.2589182341349</c:v>
                </c:pt>
                <c:pt idx="91">
                  <c:v>967</c:v>
                </c:pt>
              </c:numCache>
            </c:numRef>
          </c:yVal>
          <c:smooth val="1"/>
        </c:ser>
        <c:ser>
          <c:idx val="6"/>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8080"/>
                </a:solidFill>
              </a:ln>
            </c:spPr>
          </c:marker>
          <c:xVal>
            <c:numRef>
              <c:f>'Load Parameters'!$B$4</c:f>
              <c:numCache>
                <c:ptCount val="1"/>
                <c:pt idx="0">
                  <c:v>20.704811054635428</c:v>
                </c:pt>
              </c:numCache>
            </c:numRef>
          </c:xVal>
          <c:yVal>
            <c:numRef>
              <c:f>'Load Parameters'!$B$3</c:f>
              <c:numCache>
                <c:ptCount val="1"/>
                <c:pt idx="0">
                  <c:v>150</c:v>
                </c:pt>
              </c:numCache>
            </c:numRef>
          </c:yVal>
          <c:smooth val="1"/>
        </c:ser>
        <c:axId val="39914767"/>
        <c:axId val="23688584"/>
      </c:scatterChart>
      <c:valAx>
        <c:axId val="39914767"/>
        <c:scaling>
          <c:orientation val="minMax"/>
          <c:max val="90"/>
          <c:min val="0"/>
        </c:scaling>
        <c:axPos val="b"/>
        <c:title>
          <c:tx>
            <c:rich>
              <a:bodyPr vert="horz" rot="0" anchor="ctr"/>
              <a:lstStyle/>
              <a:p>
                <a:pPr algn="ctr">
                  <a:defRPr/>
                </a:pPr>
                <a:r>
                  <a:rPr lang="en-US" cap="none" sz="9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23688584"/>
        <c:crosses val="autoZero"/>
        <c:crossBetween val="midCat"/>
        <c:dispUnits/>
        <c:majorUnit val="10"/>
      </c:valAx>
      <c:valAx>
        <c:axId val="23688584"/>
        <c:scaling>
          <c:orientation val="minMax"/>
          <c:max val="2750"/>
        </c:scaling>
        <c:axPos val="l"/>
        <c:title>
          <c:tx>
            <c:rich>
              <a:bodyPr vert="horz" rot="-5400000" anchor="ctr"/>
              <a:lstStyle/>
              <a:p>
                <a:pPr algn="ctr">
                  <a:defRPr/>
                </a:pPr>
                <a:r>
                  <a:rPr lang="en-US" cap="none" sz="9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39914767"/>
        <c:crosses val="autoZero"/>
        <c:crossBetween val="midCat"/>
        <c:dispUnits/>
        <c:majorUnit val="250"/>
        <c:minorUnit val="50"/>
      </c:valAx>
      <c:spPr>
        <a:noFill/>
        <a:ln>
          <a:noFill/>
        </a:ln>
      </c:spPr>
    </c:plotArea>
    <c:legend>
      <c:legendPos val="r"/>
      <c:layout>
        <c:manualLayout>
          <c:xMode val="edge"/>
          <c:yMode val="edge"/>
          <c:x val="0.76875"/>
          <c:y val="0.11225"/>
          <c:w val="0.19225"/>
          <c:h val="0.283"/>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PWS/HDS Moment-Incline Capacity</a:t>
            </a:r>
          </a:p>
        </c:rich>
      </c:tx>
      <c:layout/>
      <c:spPr>
        <a:noFill/>
        <a:ln>
          <a:noFill/>
        </a:ln>
      </c:spPr>
    </c:title>
    <c:plotArea>
      <c:layout>
        <c:manualLayout>
          <c:xMode val="edge"/>
          <c:yMode val="edge"/>
          <c:x val="0.0265"/>
          <c:y val="0.08775"/>
          <c:w val="0.94725"/>
          <c:h val="0.87275"/>
        </c:manualLayout>
      </c:layout>
      <c:scatterChart>
        <c:scatterStyle val="smoothMarker"/>
        <c:varyColors val="0"/>
        <c:ser>
          <c:idx val="6"/>
          <c:order val="0"/>
          <c:tx>
            <c:strRef>
              <c:f>Sheet2!$H$2</c:f>
              <c:strCache>
                <c:ptCount val="1"/>
                <c:pt idx="0">
                  <c:v>PWS50 at 60psi</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Sheet2!$H$3:$H$94</c:f>
              <c:numCache>
                <c:ptCount val="92"/>
                <c:pt idx="0">
                  <c:v>5000</c:v>
                </c:pt>
                <c:pt idx="1">
                  <c:v>4944.152299400693</c:v>
                </c:pt>
                <c:pt idx="2">
                  <c:v>4888.321610551997</c:v>
                </c:pt>
                <c:pt idx="3">
                  <c:v>4832.524940022579</c:v>
                </c:pt>
                <c:pt idx="4">
                  <c:v>4776.779284018799</c:v>
                </c:pt>
                <c:pt idx="5">
                  <c:v>4721.1016232074935</c:v>
                </c:pt>
                <c:pt idx="6">
                  <c:v>4665.508917543509</c:v>
                </c:pt>
                <c:pt idx="7">
                  <c:v>4610.018101103528</c:v>
                </c:pt>
                <c:pt idx="8">
                  <c:v>4554.646076927791</c:v>
                </c:pt>
                <c:pt idx="9">
                  <c:v>4499.409711871262</c:v>
                </c:pt>
                <c:pt idx="10">
                  <c:v>4444.325831465823</c:v>
                </c:pt>
                <c:pt idx="11">
                  <c:v>4389.411214795056</c:v>
                </c:pt>
                <c:pt idx="12">
                  <c:v>4334.68258938317</c:v>
                </c:pt>
                <c:pt idx="13">
                  <c:v>4280.156626099632</c:v>
                </c:pt>
                <c:pt idx="14">
                  <c:v>4225.849934081063</c:v>
                </c:pt>
                <c:pt idx="15">
                  <c:v>4171.779055671934</c:v>
                </c:pt>
                <c:pt idx="16">
                  <c:v>4117.960461385603</c:v>
                </c:pt>
                <c:pt idx="17">
                  <c:v>4064.4105448872424</c:v>
                </c:pt>
                <c:pt idx="18">
                  <c:v>4011.1456180001683</c:v>
                </c:pt>
                <c:pt idx="19">
                  <c:v>3958.1819057370985</c:v>
                </c:pt>
                <c:pt idx="20">
                  <c:v>3905.53554135786</c:v>
                </c:pt>
                <c:pt idx="21">
                  <c:v>3853.222561455039</c:v>
                </c:pt>
                <c:pt idx="22">
                  <c:v>3801.2589010690817</c:v>
                </c:pt>
                <c:pt idx="23">
                  <c:v>3749.6603888343243</c:v>
                </c:pt>
                <c:pt idx="24">
                  <c:v>3698.4427421574396</c:v>
                </c:pt>
                <c:pt idx="25">
                  <c:v>3647.621562429762</c:v>
                </c:pt>
                <c:pt idx="26">
                  <c:v>3597.2123302749524</c:v>
                </c:pt>
                <c:pt idx="27">
                  <c:v>3547.2304008334504</c:v>
                </c:pt>
                <c:pt idx="28">
                  <c:v>3497.690999085149</c:v>
                </c:pt>
                <c:pt idx="29">
                  <c:v>3448.6092152117217</c:v>
                </c:pt>
                <c:pt idx="30">
                  <c:v>3400</c:v>
                </c:pt>
                <c:pt idx="31">
                  <c:v>3351.8781602878266</c:v>
                </c:pt>
                <c:pt idx="32">
                  <c:v>3304.2583544537442</c:v>
                </c:pt>
                <c:pt idx="33">
                  <c:v>3257.1550879519136</c:v>
                </c:pt>
                <c:pt idx="34">
                  <c:v>3210.58270889361</c:v>
                </c:pt>
                <c:pt idx="35">
                  <c:v>3164.5554036766525</c:v>
                </c:pt>
                <c:pt idx="36">
                  <c:v>3119.0871926640857</c:v>
                </c:pt>
                <c:pt idx="37">
                  <c:v>3074.1919259134456</c:v>
                </c:pt>
                <c:pt idx="38">
                  <c:v>3029.8832789578937</c:v>
                </c:pt>
                <c:pt idx="39">
                  <c:v>2986.17474864052</c:v>
                </c:pt>
                <c:pt idx="40">
                  <c:v>2943.0796490030743</c:v>
                </c:pt>
                <c:pt idx="41">
                  <c:v>2900.611107230377</c:v>
                </c:pt>
                <c:pt idx="42">
                  <c:v>2858.7820596516535</c:v>
                </c:pt>
                <c:pt idx="43">
                  <c:v>2817.6052478000047</c:v>
                </c:pt>
                <c:pt idx="44">
                  <c:v>2777.093214531209</c:v>
                </c:pt>
                <c:pt idx="45">
                  <c:v>2737.2583002030483</c:v>
                </c:pt>
                <c:pt idx="46">
                  <c:v>2698.1126389163164</c:v>
                </c:pt>
                <c:pt idx="47">
                  <c:v>2659.6681548186543</c:v>
                </c:pt>
                <c:pt idx="48">
                  <c:v>2621.9365584723387</c:v>
                </c:pt>
                <c:pt idx="49">
                  <c:v>2584.9293432871295</c:v>
                </c:pt>
                <c:pt idx="50">
                  <c:v>2548.65778201927</c:v>
                </c:pt>
                <c:pt idx="51">
                  <c:v>2513.1329233376937</c:v>
                </c:pt>
                <c:pt idx="52">
                  <c:v>2478.3655884584896</c:v>
                </c:pt>
                <c:pt idx="53">
                  <c:v>2444.366367848663</c:v>
                </c:pt>
                <c:pt idx="54">
                  <c:v>2411.1456180001683</c:v>
                </c:pt>
                <c:pt idx="55">
                  <c:v>2378.7134582752265</c:v>
                </c:pt>
                <c:pt idx="56">
                  <c:v>2347.0797678238664</c:v>
                </c:pt>
                <c:pt idx="57">
                  <c:v>2316.2541825746434</c:v>
                </c:pt>
                <c:pt idx="58">
                  <c:v>2286.246092299437</c:v>
                </c:pt>
                <c:pt idx="59">
                  <c:v>2257.0646377532407</c:v>
                </c:pt>
                <c:pt idx="60">
                  <c:v>2228.7187078897964</c:v>
                </c:pt>
                <c:pt idx="61">
                  <c:v>2201.2169371539335</c:v>
                </c:pt>
                <c:pt idx="62">
                  <c:v>2174.567702851434</c:v>
                </c:pt>
                <c:pt idx="63">
                  <c:v>2148.7791225972232</c:v>
                </c:pt>
                <c:pt idx="64">
                  <c:v>2123.8590518426654</c:v>
                </c:pt>
                <c:pt idx="65">
                  <c:v>2099.8150814827204</c:v>
                </c:pt>
                <c:pt idx="66">
                  <c:v>2076.6545355436774</c:v>
                </c:pt>
                <c:pt idx="67">
                  <c:v>2054.384468952191</c:v>
                </c:pt>
                <c:pt idx="68">
                  <c:v>2033.0116653862801</c:v>
                </c:pt>
                <c:pt idx="69">
                  <c:v>2012.5426352089544</c:v>
                </c:pt>
                <c:pt idx="70">
                  <c:v>1992.9836134850934</c:v>
                </c:pt>
                <c:pt idx="71">
                  <c:v>1974.3405580821864</c:v>
                </c:pt>
                <c:pt idx="72">
                  <c:v>1956.6191478555088</c:v>
                </c:pt>
                <c:pt idx="73">
                  <c:v>1939.8247809182867</c:v>
                </c:pt>
                <c:pt idx="74">
                  <c:v>1923.9625729973795</c:v>
                </c:pt>
                <c:pt idx="75">
                  <c:v>1909.0373558749816</c:v>
                </c:pt>
                <c:pt idx="76">
                  <c:v>1895.0536759168112</c:v>
                </c:pt>
                <c:pt idx="77">
                  <c:v>1882.015792687247</c:v>
                </c:pt>
                <c:pt idx="78">
                  <c:v>1869.9276776518223</c:v>
                </c:pt>
                <c:pt idx="79">
                  <c:v>1858.793012967475</c:v>
                </c:pt>
                <c:pt idx="80">
                  <c:v>1848.6151903609343</c:v>
                </c:pt>
                <c:pt idx="81">
                  <c:v>1839.397310095559</c:v>
                </c:pt>
                <c:pt idx="82">
                  <c:v>1831.142180026975</c:v>
                </c:pt>
                <c:pt idx="83">
                  <c:v>1823.8523147477695</c:v>
                </c:pt>
                <c:pt idx="84">
                  <c:v>1817.5299348215253</c:v>
                </c:pt>
                <c:pt idx="85">
                  <c:v>1812.176966106414</c:v>
                </c:pt>
                <c:pt idx="86">
                  <c:v>1807.7950391685627</c:v>
                </c:pt>
                <c:pt idx="87">
                  <c:v>1804.3854887853636</c:v>
                </c:pt>
                <c:pt idx="88">
                  <c:v>1801.9493535388938</c:v>
                </c:pt>
                <c:pt idx="89">
                  <c:v>1800.4873754995479</c:v>
                </c:pt>
                <c:pt idx="90">
                  <c:v>1800.4873754995479</c:v>
                </c:pt>
                <c:pt idx="91">
                  <c:v>1800</c:v>
                </c:pt>
              </c:numCache>
            </c:numRef>
          </c:yVal>
          <c:smooth val="1"/>
        </c:ser>
        <c:ser>
          <c:idx val="7"/>
          <c:order val="1"/>
          <c:tx>
            <c:strRef>
              <c:f>Sheet2!$I$2</c:f>
              <c:strCache>
                <c:ptCount val="1"/>
                <c:pt idx="0">
                  <c:v>PWS50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Sheet2!$I$3:$I$94</c:f>
              <c:numCache>
                <c:ptCount val="92"/>
                <c:pt idx="0">
                  <c:v>5000</c:v>
                </c:pt>
                <c:pt idx="1">
                  <c:v>4958.11422455052</c:v>
                </c:pt>
                <c:pt idx="2">
                  <c:v>4916.241207913998</c:v>
                </c:pt>
                <c:pt idx="3">
                  <c:v>4874.393705016935</c:v>
                </c:pt>
                <c:pt idx="4">
                  <c:v>4832.584463014099</c:v>
                </c:pt>
                <c:pt idx="5">
                  <c:v>4790.826217405621</c:v>
                </c:pt>
                <c:pt idx="6">
                  <c:v>4749.131688157631</c:v>
                </c:pt>
                <c:pt idx="7">
                  <c:v>4707.5135758276465</c:v>
                </c:pt>
                <c:pt idx="8">
                  <c:v>4665.984557695843</c:v>
                </c:pt>
                <c:pt idx="9">
                  <c:v>4624.557283903446</c:v>
                </c:pt>
                <c:pt idx="10">
                  <c:v>4583.2443735993675</c:v>
                </c:pt>
                <c:pt idx="11">
                  <c:v>4542.058411096293</c:v>
                </c:pt>
                <c:pt idx="12">
                  <c:v>4501.011942037378</c:v>
                </c:pt>
                <c:pt idx="13">
                  <c:v>4460.117469574724</c:v>
                </c:pt>
                <c:pt idx="14">
                  <c:v>4419.387450560797</c:v>
                </c:pt>
                <c:pt idx="15">
                  <c:v>4378.83429175395</c:v>
                </c:pt>
                <c:pt idx="16">
                  <c:v>4338.470346039202</c:v>
                </c:pt>
                <c:pt idx="17">
                  <c:v>4298.307908665432</c:v>
                </c:pt>
                <c:pt idx="18">
                  <c:v>4258.359213500126</c:v>
                </c:pt>
                <c:pt idx="19">
                  <c:v>4218.636429302824</c:v>
                </c:pt>
                <c:pt idx="20">
                  <c:v>4179.151656018395</c:v>
                </c:pt>
                <c:pt idx="21">
                  <c:v>4139.91692109128</c:v>
                </c:pt>
                <c:pt idx="22">
                  <c:v>4100.944175801811</c:v>
                </c:pt>
                <c:pt idx="23">
                  <c:v>4062.245291625743</c:v>
                </c:pt>
                <c:pt idx="24">
                  <c:v>4023.8320566180796</c:v>
                </c:pt>
                <c:pt idx="25">
                  <c:v>3985.7161718223215</c:v>
                </c:pt>
                <c:pt idx="26">
                  <c:v>3947.909247706214</c:v>
                </c:pt>
                <c:pt idx="27">
                  <c:v>3910.422800625088</c:v>
                </c:pt>
                <c:pt idx="28">
                  <c:v>3873.268249313862</c:v>
                </c:pt>
                <c:pt idx="29">
                  <c:v>3836.456911408791</c:v>
                </c:pt>
                <c:pt idx="30">
                  <c:v>3800</c:v>
                </c:pt>
                <c:pt idx="31">
                  <c:v>3763.90862021587</c:v>
                </c:pt>
                <c:pt idx="32">
                  <c:v>3728.1937658403085</c:v>
                </c:pt>
                <c:pt idx="33">
                  <c:v>3692.866315963935</c:v>
                </c:pt>
                <c:pt idx="34">
                  <c:v>3657.9370316702075</c:v>
                </c:pt>
                <c:pt idx="35">
                  <c:v>3623.4165527574896</c:v>
                </c:pt>
                <c:pt idx="36">
                  <c:v>3589.3153944980645</c:v>
                </c:pt>
                <c:pt idx="37">
                  <c:v>3555.6439444350844</c:v>
                </c:pt>
                <c:pt idx="38">
                  <c:v>3522.4124592184203</c:v>
                </c:pt>
                <c:pt idx="39">
                  <c:v>3489.6310614803906</c:v>
                </c:pt>
                <c:pt idx="40">
                  <c:v>3457.309736752306</c:v>
                </c:pt>
                <c:pt idx="41">
                  <c:v>3425.4583304227826</c:v>
                </c:pt>
                <c:pt idx="42">
                  <c:v>3394.0865447387405</c:v>
                </c:pt>
                <c:pt idx="43">
                  <c:v>3363.2039358500037</c:v>
                </c:pt>
                <c:pt idx="44">
                  <c:v>3332.8199108984063</c:v>
                </c:pt>
                <c:pt idx="45">
                  <c:v>3302.943725152286</c:v>
                </c:pt>
                <c:pt idx="46">
                  <c:v>3273.5844791872373</c:v>
                </c:pt>
                <c:pt idx="47">
                  <c:v>3244.751116113991</c:v>
                </c:pt>
                <c:pt idx="48">
                  <c:v>3216.452418854254</c:v>
                </c:pt>
                <c:pt idx="49">
                  <c:v>3188.6970074653473</c:v>
                </c:pt>
                <c:pt idx="50">
                  <c:v>3161.4933365144525</c:v>
                </c:pt>
                <c:pt idx="51">
                  <c:v>3134.84969250327</c:v>
                </c:pt>
                <c:pt idx="52">
                  <c:v>3108.774191343867</c:v>
                </c:pt>
                <c:pt idx="53">
                  <c:v>3083.274775886497</c:v>
                </c:pt>
                <c:pt idx="54">
                  <c:v>3058.3592135001263</c:v>
                </c:pt>
                <c:pt idx="55">
                  <c:v>3034.0350937064195</c:v>
                </c:pt>
                <c:pt idx="56">
                  <c:v>3010.3098258679</c:v>
                </c:pt>
                <c:pt idx="57">
                  <c:v>2987.1906369309827</c:v>
                </c:pt>
                <c:pt idx="58">
                  <c:v>2964.684569224578</c:v>
                </c:pt>
                <c:pt idx="59">
                  <c:v>2942.798478314931</c:v>
                </c:pt>
                <c:pt idx="60">
                  <c:v>2921.539030917347</c:v>
                </c:pt>
                <c:pt idx="61">
                  <c:v>2900.9127028654502</c:v>
                </c:pt>
                <c:pt idx="62">
                  <c:v>2880.9257771385755</c:v>
                </c:pt>
                <c:pt idx="63">
                  <c:v>2861.5843419479174</c:v>
                </c:pt>
                <c:pt idx="64">
                  <c:v>2842.8942888819993</c:v>
                </c:pt>
                <c:pt idx="65">
                  <c:v>2824.8613111120403</c:v>
                </c:pt>
                <c:pt idx="66">
                  <c:v>2807.490901657758</c:v>
                </c:pt>
                <c:pt idx="67">
                  <c:v>2790.7883517141436</c:v>
                </c:pt>
                <c:pt idx="68">
                  <c:v>2774.75874903971</c:v>
                </c:pt>
                <c:pt idx="69">
                  <c:v>2759.406976406716</c:v>
                </c:pt>
                <c:pt idx="70">
                  <c:v>2744.73771011382</c:v>
                </c:pt>
                <c:pt idx="71">
                  <c:v>2730.75541856164</c:v>
                </c:pt>
                <c:pt idx="72">
                  <c:v>2717.4643608916317</c:v>
                </c:pt>
                <c:pt idx="73">
                  <c:v>2704.868585688715</c:v>
                </c:pt>
                <c:pt idx="74">
                  <c:v>2692.9719297480347</c:v>
                </c:pt>
                <c:pt idx="75">
                  <c:v>2681.778016906236</c:v>
                </c:pt>
                <c:pt idx="76">
                  <c:v>2671.2902569376083</c:v>
                </c:pt>
                <c:pt idx="77">
                  <c:v>2661.5118445154353</c:v>
                </c:pt>
                <c:pt idx="78">
                  <c:v>2652.445758238867</c:v>
                </c:pt>
                <c:pt idx="79">
                  <c:v>2644.0947597256063</c:v>
                </c:pt>
                <c:pt idx="80">
                  <c:v>2636.461392770701</c:v>
                </c:pt>
                <c:pt idx="81">
                  <c:v>2629.5479825716693</c:v>
                </c:pt>
                <c:pt idx="82">
                  <c:v>2623.3566350202314</c:v>
                </c:pt>
                <c:pt idx="83">
                  <c:v>2617.8892360608274</c:v>
                </c:pt>
                <c:pt idx="84">
                  <c:v>2613.147451116144</c:v>
                </c:pt>
                <c:pt idx="85">
                  <c:v>2609.1327245798107</c:v>
                </c:pt>
                <c:pt idx="86">
                  <c:v>2605.846279376422</c:v>
                </c:pt>
                <c:pt idx="87">
                  <c:v>2603.289116589023</c:v>
                </c:pt>
                <c:pt idx="88">
                  <c:v>2601.4620151541703</c:v>
                </c:pt>
                <c:pt idx="89">
                  <c:v>2600.365531624661</c:v>
                </c:pt>
                <c:pt idx="90">
                  <c:v>2600.365531624661</c:v>
                </c:pt>
                <c:pt idx="91">
                  <c:v>2600</c:v>
                </c:pt>
              </c:numCache>
            </c:numRef>
          </c:yVal>
          <c:smooth val="1"/>
        </c:ser>
        <c:ser>
          <c:idx val="8"/>
          <c:order val="2"/>
          <c:tx>
            <c:strRef>
              <c:f>Sheet2!$J$2</c:f>
              <c:strCache>
                <c:ptCount val="1"/>
                <c:pt idx="0">
                  <c:v>PWS75 at 60psi</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Sheet2!$J$3:$J$94</c:f>
              <c:numCache>
                <c:ptCount val="92"/>
                <c:pt idx="0">
                  <c:v>12500</c:v>
                </c:pt>
                <c:pt idx="1">
                  <c:v>12352.527165604954</c:v>
                </c:pt>
                <c:pt idx="2">
                  <c:v>12205.099252863867</c:v>
                </c:pt>
                <c:pt idx="3">
                  <c:v>12057.761169747124</c:v>
                </c:pt>
                <c:pt idx="4">
                  <c:v>11910.557796862142</c:v>
                </c:pt>
                <c:pt idx="5">
                  <c:v>11763.533973782289</c:v>
                </c:pt>
                <c:pt idx="6">
                  <c:v>11616.734485388328</c:v>
                </c:pt>
                <c:pt idx="7">
                  <c:v>11470.204048226504</c:v>
                </c:pt>
                <c:pt idx="8">
                  <c:v>11323.987296887448</c:v>
                </c:pt>
                <c:pt idx="9">
                  <c:v>11178.128770410049</c:v>
                </c:pt>
                <c:pt idx="10">
                  <c:v>11032.672898714438</c:v>
                </c:pt>
                <c:pt idx="11">
                  <c:v>10887.663989068196</c:v>
                </c:pt>
                <c:pt idx="12">
                  <c:v>10743.146212589934</c:v>
                </c:pt>
                <c:pt idx="13">
                  <c:v>10599.16359079434</c:v>
                </c:pt>
                <c:pt idx="14">
                  <c:v>10455.759982182808</c:v>
                </c:pt>
                <c:pt idx="15">
                  <c:v>10312.9790688837</c:v>
                </c:pt>
                <c:pt idx="16">
                  <c:v>10170.864343346357</c:v>
                </c:pt>
                <c:pt idx="17">
                  <c:v>10029.459095092874</c:v>
                </c:pt>
                <c:pt idx="18">
                  <c:v>9888.806397531695</c:v>
                </c:pt>
                <c:pt idx="19">
                  <c:v>9748.949094837026</c:v>
                </c:pt>
                <c:pt idx="20">
                  <c:v>9609.9297888981</c:v>
                </c:pt>
                <c:pt idx="21">
                  <c:v>9471.790826342212</c:v>
                </c:pt>
                <c:pt idx="22">
                  <c:v>9334.574285635543</c:v>
                </c:pt>
                <c:pt idx="23">
                  <c:v>9198.321964265637</c:v>
                </c:pt>
                <c:pt idx="24">
                  <c:v>9063.075366009489</c:v>
                </c:pt>
                <c:pt idx="25">
                  <c:v>8928.87568829109</c:v>
                </c:pt>
                <c:pt idx="26">
                  <c:v>8795.763809632295</c:v>
                </c:pt>
                <c:pt idx="27">
                  <c:v>8663.780277200829</c:v>
                </c:pt>
                <c:pt idx="28">
                  <c:v>8532.965294459224</c:v>
                </c:pt>
                <c:pt idx="29">
                  <c:v>8403.358708918451</c:v>
                </c:pt>
                <c:pt idx="30">
                  <c:v>8275</c:v>
                </c:pt>
                <c:pt idx="31">
                  <c:v>8147.928267010042</c:v>
                </c:pt>
                <c:pt idx="32">
                  <c:v>8022.182217229419</c:v>
                </c:pt>
                <c:pt idx="33">
                  <c:v>7897.8001541230215</c:v>
                </c:pt>
                <c:pt idx="34">
                  <c:v>7774.819965672189</c:v>
                </c:pt>
                <c:pt idx="35">
                  <c:v>7653.279112833661</c:v>
                </c:pt>
                <c:pt idx="36">
                  <c:v>7533.214618128602</c:v>
                </c:pt>
                <c:pt idx="37">
                  <c:v>7414.663054365192</c:v>
                </c:pt>
                <c:pt idx="38">
                  <c:v>7297.660533498189</c:v>
                </c:pt>
                <c:pt idx="39">
                  <c:v>7182.242695628874</c:v>
                </c:pt>
                <c:pt idx="40">
                  <c:v>7068.444698148744</c:v>
                </c:pt>
                <c:pt idx="41">
                  <c:v>6956.301205030214</c:v>
                </c:pt>
                <c:pt idx="42">
                  <c:v>6845.846376267648</c:v>
                </c:pt>
                <c:pt idx="43">
                  <c:v>6737.113857471888</c:v>
                </c:pt>
                <c:pt idx="44">
                  <c:v>6630.136769621473</c:v>
                </c:pt>
                <c:pt idx="45">
                  <c:v>6524.947698973674</c:v>
                </c:pt>
                <c:pt idx="46">
                  <c:v>6421.578687138398</c:v>
                </c:pt>
                <c:pt idx="47">
                  <c:v>6320.061221318009</c:v>
                </c:pt>
                <c:pt idx="48">
                  <c:v>6220.4262247160195</c:v>
                </c:pt>
                <c:pt idx="49">
                  <c:v>6122.704047117577</c:v>
                </c:pt>
                <c:pt idx="50">
                  <c:v>6026.924455644636</c:v>
                </c:pt>
                <c:pt idx="51">
                  <c:v>5933.116625688597</c:v>
                </c:pt>
                <c:pt idx="52">
                  <c:v>5841.309132023199</c:v>
                </c:pt>
                <c:pt idx="53">
                  <c:v>5751.529940100376</c:v>
                </c:pt>
                <c:pt idx="54">
                  <c:v>5663.806397531694</c:v>
                </c:pt>
                <c:pt idx="55">
                  <c:v>5578.165225758019</c:v>
                </c:pt>
                <c:pt idx="56">
                  <c:v>5494.632511909897</c:v>
                </c:pt>
                <c:pt idx="57">
                  <c:v>5413.233700861168</c:v>
                </c:pt>
                <c:pt idx="58">
                  <c:v>5333.9935874782</c:v>
                </c:pt>
                <c:pt idx="59">
                  <c:v>5256.936309067151</c:v>
                </c:pt>
                <c:pt idx="60">
                  <c:v>5182.085338021494</c:v>
                </c:pt>
                <c:pt idx="61">
                  <c:v>5109.463474672106</c:v>
                </c:pt>
                <c:pt idx="62">
                  <c:v>5039.092840342068</c:v>
                </c:pt>
                <c:pt idx="63">
                  <c:v>4970.994870608292</c:v>
                </c:pt>
                <c:pt idx="64">
                  <c:v>4905.190308772038</c:v>
                </c:pt>
                <c:pt idx="65">
                  <c:v>4841.699199540308</c:v>
                </c:pt>
                <c:pt idx="66">
                  <c:v>4780.540882920022</c:v>
                </c:pt>
                <c:pt idx="67">
                  <c:v>4721.73398832688</c:v>
                </c:pt>
                <c:pt idx="68">
                  <c:v>4665.296428910647</c:v>
                </c:pt>
                <c:pt idx="69">
                  <c:v>4611.245396098645</c:v>
                </c:pt>
                <c:pt idx="70">
                  <c:v>4559.597354359074</c:v>
                </c:pt>
                <c:pt idx="71">
                  <c:v>4510.368036185773</c:v>
                </c:pt>
                <c:pt idx="72">
                  <c:v>4463.572437305953</c:v>
                </c:pt>
                <c:pt idx="73">
                  <c:v>4419.22481211235</c:v>
                </c:pt>
                <c:pt idx="74">
                  <c:v>4377.338669321205</c:v>
                </c:pt>
                <c:pt idx="75">
                  <c:v>4337.926767857372</c:v>
                </c:pt>
                <c:pt idx="76">
                  <c:v>4301.00111296783</c:v>
                </c:pt>
                <c:pt idx="77">
                  <c:v>4266.572952564762</c:v>
                </c:pt>
                <c:pt idx="78">
                  <c:v>4234.652773799342</c:v>
                </c:pt>
                <c:pt idx="79">
                  <c:v>4205.250299867239</c:v>
                </c:pt>
                <c:pt idx="80">
                  <c:v>4178.374487046842</c:v>
                </c:pt>
                <c:pt idx="81">
                  <c:v>4154.033521971085</c:v>
                </c:pt>
                <c:pt idx="82">
                  <c:v>4132.234819133731</c:v>
                </c:pt>
                <c:pt idx="83">
                  <c:v>4112.985018630829</c:v>
                </c:pt>
                <c:pt idx="84">
                  <c:v>4096.289984138091</c:v>
                </c:pt>
                <c:pt idx="85">
                  <c:v>4082.1548011247505</c:v>
                </c:pt>
                <c:pt idx="86">
                  <c:v>4070.5837753044852</c:v>
                </c:pt>
                <c:pt idx="87">
                  <c:v>4061.5804313238514</c:v>
                </c:pt>
                <c:pt idx="88">
                  <c:v>4055.1475116886413</c:v>
                </c:pt>
                <c:pt idx="89">
                  <c:v>4051.286975928493</c:v>
                </c:pt>
                <c:pt idx="90">
                  <c:v>4051.286975928493</c:v>
                </c:pt>
                <c:pt idx="91">
                  <c:v>4050</c:v>
                </c:pt>
              </c:numCache>
            </c:numRef>
          </c:yVal>
          <c:smooth val="1"/>
        </c:ser>
        <c:ser>
          <c:idx val="9"/>
          <c:order val="3"/>
          <c:tx>
            <c:strRef>
              <c:f>Sheet2!$K$2</c:f>
              <c:strCache>
                <c:ptCount val="1"/>
                <c:pt idx="0">
                  <c:v>PWS75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Sheet2!$K$3:$K$94</c:f>
              <c:numCache>
                <c:ptCount val="92"/>
                <c:pt idx="0">
                  <c:v>12500</c:v>
                </c:pt>
                <c:pt idx="1">
                  <c:v>12389.395374203716</c:v>
                </c:pt>
                <c:pt idx="2">
                  <c:v>12278.8244396479</c:v>
                </c:pt>
                <c:pt idx="3">
                  <c:v>12168.320877310343</c:v>
                </c:pt>
                <c:pt idx="4">
                  <c:v>12057.918347646606</c:v>
                </c:pt>
                <c:pt idx="5">
                  <c:v>11947.650480336717</c:v>
                </c:pt>
                <c:pt idx="6">
                  <c:v>11837.550864041246</c:v>
                </c:pt>
                <c:pt idx="7">
                  <c:v>11727.653036169879</c:v>
                </c:pt>
                <c:pt idx="8">
                  <c:v>11617.990472665586</c:v>
                </c:pt>
                <c:pt idx="9">
                  <c:v>11508.596577807537</c:v>
                </c:pt>
                <c:pt idx="10">
                  <c:v>11399.504674035828</c:v>
                </c:pt>
                <c:pt idx="11">
                  <c:v>11290.747991801147</c:v>
                </c:pt>
                <c:pt idx="12">
                  <c:v>11182.35965944245</c:v>
                </c:pt>
                <c:pt idx="13">
                  <c:v>11074.372693095756</c:v>
                </c:pt>
                <c:pt idx="14">
                  <c:v>10966.819986637105</c:v>
                </c:pt>
                <c:pt idx="15">
                  <c:v>10859.734301662775</c:v>
                </c:pt>
                <c:pt idx="16">
                  <c:v>10753.148257509767</c:v>
                </c:pt>
                <c:pt idx="17">
                  <c:v>10647.094321319655</c:v>
                </c:pt>
                <c:pt idx="18">
                  <c:v>10541.604798148772</c:v>
                </c:pt>
                <c:pt idx="19">
                  <c:v>10436.71182112777</c:v>
                </c:pt>
                <c:pt idx="20">
                  <c:v>10332.447341673575</c:v>
                </c:pt>
                <c:pt idx="21">
                  <c:v>10228.84311975666</c:v>
                </c:pt>
                <c:pt idx="22">
                  <c:v>10125.930714226657</c:v>
                </c:pt>
                <c:pt idx="23">
                  <c:v>10023.741473199228</c:v>
                </c:pt>
                <c:pt idx="24">
                  <c:v>9922.306524507116</c:v>
                </c:pt>
                <c:pt idx="25">
                  <c:v>9821.656766218317</c:v>
                </c:pt>
                <c:pt idx="26">
                  <c:v>9721.822857224222</c:v>
                </c:pt>
                <c:pt idx="27">
                  <c:v>9622.835207900622</c:v>
                </c:pt>
                <c:pt idx="28">
                  <c:v>9524.723970844418</c:v>
                </c:pt>
                <c:pt idx="29">
                  <c:v>9427.519031688838</c:v>
                </c:pt>
                <c:pt idx="30">
                  <c:v>9331.25</c:v>
                </c:pt>
                <c:pt idx="31">
                  <c:v>9235.946200257531</c:v>
                </c:pt>
                <c:pt idx="32">
                  <c:v>9141.636662922065</c:v>
                </c:pt>
                <c:pt idx="33">
                  <c:v>9048.350115592266</c:v>
                </c:pt>
                <c:pt idx="34">
                  <c:v>8956.114974254142</c:v>
                </c:pt>
                <c:pt idx="35">
                  <c:v>8864.959334625246</c:v>
                </c:pt>
                <c:pt idx="36">
                  <c:v>8774.910963596452</c:v>
                </c:pt>
                <c:pt idx="37">
                  <c:v>8685.997290773894</c:v>
                </c:pt>
                <c:pt idx="38">
                  <c:v>8598.245400123642</c:v>
                </c:pt>
                <c:pt idx="39">
                  <c:v>8511.682021721655</c:v>
                </c:pt>
                <c:pt idx="40">
                  <c:v>8426.333523611558</c:v>
                </c:pt>
                <c:pt idx="41">
                  <c:v>8342.225903772662</c:v>
                </c:pt>
                <c:pt idx="42">
                  <c:v>8259.384782200736</c:v>
                </c:pt>
                <c:pt idx="43">
                  <c:v>8177.8353931039155</c:v>
                </c:pt>
                <c:pt idx="44">
                  <c:v>8097.602577216105</c:v>
                </c:pt>
                <c:pt idx="45">
                  <c:v>8018.710774230255</c:v>
                </c:pt>
                <c:pt idx="46">
                  <c:v>7941.184015353799</c:v>
                </c:pt>
                <c:pt idx="47">
                  <c:v>7865.045915988508</c:v>
                </c:pt>
                <c:pt idx="48">
                  <c:v>7790.319668537015</c:v>
                </c:pt>
                <c:pt idx="49">
                  <c:v>7717.028035338182</c:v>
                </c:pt>
                <c:pt idx="50">
                  <c:v>7645.193341733477</c:v>
                </c:pt>
                <c:pt idx="51">
                  <c:v>7574.837469266447</c:v>
                </c:pt>
                <c:pt idx="52">
                  <c:v>7505.981849017399</c:v>
                </c:pt>
                <c:pt idx="53">
                  <c:v>7438.647455075282</c:v>
                </c:pt>
                <c:pt idx="54">
                  <c:v>7372.854798148771</c:v>
                </c:pt>
                <c:pt idx="55">
                  <c:v>7308.623919318515</c:v>
                </c:pt>
                <c:pt idx="56">
                  <c:v>7245.974383932423</c:v>
                </c:pt>
                <c:pt idx="57">
                  <c:v>7184.925275645875</c:v>
                </c:pt>
                <c:pt idx="58">
                  <c:v>7125.495190608651</c:v>
                </c:pt>
                <c:pt idx="59">
                  <c:v>7067.702231800364</c:v>
                </c:pt>
                <c:pt idx="60">
                  <c:v>7011.5640035161205</c:v>
                </c:pt>
                <c:pt idx="61">
                  <c:v>6957.097606004079</c:v>
                </c:pt>
                <c:pt idx="62">
                  <c:v>6904.319630256551</c:v>
                </c:pt>
                <c:pt idx="63">
                  <c:v>6853.246152956219</c:v>
                </c:pt>
                <c:pt idx="64">
                  <c:v>6803.892731579029</c:v>
                </c:pt>
                <c:pt idx="65">
                  <c:v>6756.274399655231</c:v>
                </c:pt>
                <c:pt idx="66">
                  <c:v>6710.405662190017</c:v>
                </c:pt>
                <c:pt idx="67">
                  <c:v>6666.30049124516</c:v>
                </c:pt>
                <c:pt idx="68">
                  <c:v>6623.972321682984</c:v>
                </c:pt>
                <c:pt idx="69">
                  <c:v>6583.434047073984</c:v>
                </c:pt>
                <c:pt idx="70">
                  <c:v>6544.698015769306</c:v>
                </c:pt>
                <c:pt idx="71">
                  <c:v>6507.77602713933</c:v>
                </c:pt>
                <c:pt idx="72">
                  <c:v>6472.679327979465</c:v>
                </c:pt>
                <c:pt idx="73">
                  <c:v>6439.418609084263</c:v>
                </c:pt>
                <c:pt idx="74">
                  <c:v>6408.004001990904</c:v>
                </c:pt>
                <c:pt idx="75">
                  <c:v>6378.44507589303</c:v>
                </c:pt>
                <c:pt idx="76">
                  <c:v>6350.750834725873</c:v>
                </c:pt>
                <c:pt idx="77">
                  <c:v>6324.929714423572</c:v>
                </c:pt>
                <c:pt idx="78">
                  <c:v>6300.989580349507</c:v>
                </c:pt>
                <c:pt idx="79">
                  <c:v>6278.937724900429</c:v>
                </c:pt>
                <c:pt idx="80">
                  <c:v>6258.780865285132</c:v>
                </c:pt>
                <c:pt idx="81">
                  <c:v>6240.525141478314</c:v>
                </c:pt>
                <c:pt idx="82">
                  <c:v>6224.176114350298</c:v>
                </c:pt>
                <c:pt idx="83">
                  <c:v>6209.738763973122</c:v>
                </c:pt>
                <c:pt idx="84">
                  <c:v>6197.217488103568</c:v>
                </c:pt>
                <c:pt idx="85">
                  <c:v>6186.616100843563</c:v>
                </c:pt>
                <c:pt idx="86">
                  <c:v>6177.937831478364</c:v>
                </c:pt>
                <c:pt idx="87">
                  <c:v>6171.1853234928885</c:v>
                </c:pt>
                <c:pt idx="88">
                  <c:v>6166.3606337664805</c:v>
                </c:pt>
                <c:pt idx="89">
                  <c:v>6163.46523194637</c:v>
                </c:pt>
                <c:pt idx="90">
                  <c:v>6163.46523194637</c:v>
                </c:pt>
                <c:pt idx="91">
                  <c:v>6162.5</c:v>
                </c:pt>
              </c:numCache>
            </c:numRef>
          </c:yVal>
          <c:smooth val="1"/>
        </c:ser>
        <c:ser>
          <c:idx val="10"/>
          <c:order val="4"/>
          <c:tx>
            <c:strRef>
              <c:f>Sheet2!$L$2</c:f>
              <c:strCache>
                <c:ptCount val="1"/>
                <c:pt idx="0">
                  <c:v>HDS75 at 60psi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Sheet2!$L$3:$L$94</c:f>
              <c:numCache>
                <c:ptCount val="92"/>
                <c:pt idx="0">
                  <c:v>16000</c:v>
                </c:pt>
                <c:pt idx="1">
                  <c:v>15852.527165604954</c:v>
                </c:pt>
                <c:pt idx="2">
                  <c:v>15705.099252863867</c:v>
                </c:pt>
                <c:pt idx="3">
                  <c:v>15557.761169747124</c:v>
                </c:pt>
                <c:pt idx="4">
                  <c:v>15410.557796862142</c:v>
                </c:pt>
                <c:pt idx="5">
                  <c:v>15263.533973782289</c:v>
                </c:pt>
                <c:pt idx="6">
                  <c:v>15116.734485388328</c:v>
                </c:pt>
                <c:pt idx="7">
                  <c:v>14970.204048226504</c:v>
                </c:pt>
                <c:pt idx="8">
                  <c:v>14823.987296887448</c:v>
                </c:pt>
                <c:pt idx="9">
                  <c:v>14678.128770410049</c:v>
                </c:pt>
                <c:pt idx="10">
                  <c:v>14532.672898714438</c:v>
                </c:pt>
                <c:pt idx="11">
                  <c:v>14387.663989068196</c:v>
                </c:pt>
                <c:pt idx="12">
                  <c:v>14243.146212589934</c:v>
                </c:pt>
                <c:pt idx="13">
                  <c:v>14099.16359079434</c:v>
                </c:pt>
                <c:pt idx="14">
                  <c:v>13955.759982182808</c:v>
                </c:pt>
                <c:pt idx="15">
                  <c:v>13812.9790688837</c:v>
                </c:pt>
                <c:pt idx="16">
                  <c:v>13670.864343346357</c:v>
                </c:pt>
                <c:pt idx="17">
                  <c:v>13529.459095092874</c:v>
                </c:pt>
                <c:pt idx="18">
                  <c:v>13388.806397531695</c:v>
                </c:pt>
                <c:pt idx="19">
                  <c:v>13248.949094837026</c:v>
                </c:pt>
                <c:pt idx="20">
                  <c:v>13109.9297888981</c:v>
                </c:pt>
                <c:pt idx="21">
                  <c:v>12971.790826342212</c:v>
                </c:pt>
                <c:pt idx="22">
                  <c:v>12834.574285635543</c:v>
                </c:pt>
                <c:pt idx="23">
                  <c:v>12698.321964265637</c:v>
                </c:pt>
                <c:pt idx="24">
                  <c:v>12563.075366009489</c:v>
                </c:pt>
                <c:pt idx="25">
                  <c:v>12428.87568829109</c:v>
                </c:pt>
                <c:pt idx="26">
                  <c:v>12295.763809632295</c:v>
                </c:pt>
                <c:pt idx="27">
                  <c:v>12163.780277200829</c:v>
                </c:pt>
                <c:pt idx="28">
                  <c:v>12032.965294459224</c:v>
                </c:pt>
                <c:pt idx="29">
                  <c:v>11903.358708918451</c:v>
                </c:pt>
                <c:pt idx="30">
                  <c:v>11775</c:v>
                </c:pt>
                <c:pt idx="31">
                  <c:v>11647.928267010042</c:v>
                </c:pt>
                <c:pt idx="32">
                  <c:v>11522.18221722942</c:v>
                </c:pt>
                <c:pt idx="33">
                  <c:v>11397.800154123022</c:v>
                </c:pt>
                <c:pt idx="34">
                  <c:v>11274.819965672188</c:v>
                </c:pt>
                <c:pt idx="35">
                  <c:v>11153.279112833661</c:v>
                </c:pt>
                <c:pt idx="36">
                  <c:v>11033.2146181286</c:v>
                </c:pt>
                <c:pt idx="37">
                  <c:v>10914.663054365192</c:v>
                </c:pt>
                <c:pt idx="38">
                  <c:v>10797.660533498189</c:v>
                </c:pt>
                <c:pt idx="39">
                  <c:v>10682.242695628873</c:v>
                </c:pt>
                <c:pt idx="40">
                  <c:v>10568.444698148744</c:v>
                </c:pt>
                <c:pt idx="41">
                  <c:v>10456.301205030213</c:v>
                </c:pt>
                <c:pt idx="42">
                  <c:v>10345.846376267647</c:v>
                </c:pt>
                <c:pt idx="43">
                  <c:v>10237.113857471888</c:v>
                </c:pt>
                <c:pt idx="44">
                  <c:v>10130.136769621473</c:v>
                </c:pt>
                <c:pt idx="45">
                  <c:v>10024.947698973674</c:v>
                </c:pt>
                <c:pt idx="46">
                  <c:v>9921.578687138397</c:v>
                </c:pt>
                <c:pt idx="47">
                  <c:v>9820.06122131801</c:v>
                </c:pt>
                <c:pt idx="48">
                  <c:v>9720.426224716019</c:v>
                </c:pt>
                <c:pt idx="49">
                  <c:v>9622.704047117577</c:v>
                </c:pt>
                <c:pt idx="50">
                  <c:v>9526.924455644636</c:v>
                </c:pt>
                <c:pt idx="51">
                  <c:v>9433.116625688597</c:v>
                </c:pt>
                <c:pt idx="52">
                  <c:v>9341.309132023198</c:v>
                </c:pt>
                <c:pt idx="53">
                  <c:v>9251.529940100376</c:v>
                </c:pt>
                <c:pt idx="54">
                  <c:v>9163.806397531695</c:v>
                </c:pt>
                <c:pt idx="55">
                  <c:v>9078.165225758019</c:v>
                </c:pt>
                <c:pt idx="56">
                  <c:v>8994.632511909898</c:v>
                </c:pt>
                <c:pt idx="57">
                  <c:v>8913.233700861168</c:v>
                </c:pt>
                <c:pt idx="58">
                  <c:v>8833.9935874782</c:v>
                </c:pt>
                <c:pt idx="59">
                  <c:v>8756.93630906715</c:v>
                </c:pt>
                <c:pt idx="60">
                  <c:v>8682.085338021494</c:v>
                </c:pt>
                <c:pt idx="61">
                  <c:v>8609.463474672106</c:v>
                </c:pt>
                <c:pt idx="62">
                  <c:v>8539.092840342068</c:v>
                </c:pt>
                <c:pt idx="63">
                  <c:v>8470.994870608292</c:v>
                </c:pt>
                <c:pt idx="64">
                  <c:v>8405.190308772038</c:v>
                </c:pt>
                <c:pt idx="65">
                  <c:v>8341.699199540308</c:v>
                </c:pt>
                <c:pt idx="66">
                  <c:v>8280.540882920022</c:v>
                </c:pt>
                <c:pt idx="67">
                  <c:v>8221.73398832688</c:v>
                </c:pt>
                <c:pt idx="68">
                  <c:v>8165.296428910647</c:v>
                </c:pt>
                <c:pt idx="69">
                  <c:v>8111.245396098645</c:v>
                </c:pt>
                <c:pt idx="70">
                  <c:v>8059.597354359074</c:v>
                </c:pt>
                <c:pt idx="71">
                  <c:v>8010.368036185773</c:v>
                </c:pt>
                <c:pt idx="72">
                  <c:v>7963.572437305953</c:v>
                </c:pt>
                <c:pt idx="73">
                  <c:v>7919.22481211235</c:v>
                </c:pt>
                <c:pt idx="74">
                  <c:v>7877.338669321205</c:v>
                </c:pt>
                <c:pt idx="75">
                  <c:v>7837.926767857372</c:v>
                </c:pt>
                <c:pt idx="76">
                  <c:v>7801.00111296783</c:v>
                </c:pt>
                <c:pt idx="77">
                  <c:v>7766.572952564762</c:v>
                </c:pt>
                <c:pt idx="78">
                  <c:v>7734.652773799342</c:v>
                </c:pt>
                <c:pt idx="79">
                  <c:v>7705.250299867239</c:v>
                </c:pt>
                <c:pt idx="80">
                  <c:v>7678.374487046842</c:v>
                </c:pt>
                <c:pt idx="81">
                  <c:v>7654.033521971085</c:v>
                </c:pt>
                <c:pt idx="82">
                  <c:v>7632.234819133731</c:v>
                </c:pt>
                <c:pt idx="83">
                  <c:v>7612.985018630829</c:v>
                </c:pt>
                <c:pt idx="84">
                  <c:v>7596.289984138091</c:v>
                </c:pt>
                <c:pt idx="85">
                  <c:v>7582.1548011247505</c:v>
                </c:pt>
                <c:pt idx="86">
                  <c:v>7570.583775304485</c:v>
                </c:pt>
                <c:pt idx="87">
                  <c:v>7561.580431323851</c:v>
                </c:pt>
                <c:pt idx="88">
                  <c:v>7555.147511688641</c:v>
                </c:pt>
                <c:pt idx="89">
                  <c:v>7551.286975928493</c:v>
                </c:pt>
                <c:pt idx="90">
                  <c:v>7551.286975928493</c:v>
                </c:pt>
                <c:pt idx="91">
                  <c:v>7550</c:v>
                </c:pt>
              </c:numCache>
            </c:numRef>
          </c:yVal>
          <c:smooth val="1"/>
        </c:ser>
        <c:ser>
          <c:idx val="11"/>
          <c:order val="5"/>
          <c:tx>
            <c:strRef>
              <c:f>Sheet2!$M$2</c:f>
              <c:strCache>
                <c:ptCount val="1"/>
                <c:pt idx="0">
                  <c:v>HDS75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Sheet2!$M$3:$M$94</c:f>
              <c:numCache>
                <c:ptCount val="92"/>
                <c:pt idx="0">
                  <c:v>16000</c:v>
                </c:pt>
                <c:pt idx="1">
                  <c:v>15889.395374203716</c:v>
                </c:pt>
                <c:pt idx="2">
                  <c:v>15778.8244396479</c:v>
                </c:pt>
                <c:pt idx="3">
                  <c:v>15668.320877310343</c:v>
                </c:pt>
                <c:pt idx="4">
                  <c:v>15557.918347646606</c:v>
                </c:pt>
                <c:pt idx="5">
                  <c:v>15447.650480336717</c:v>
                </c:pt>
                <c:pt idx="6">
                  <c:v>15337.550864041246</c:v>
                </c:pt>
                <c:pt idx="7">
                  <c:v>15227.653036169879</c:v>
                </c:pt>
                <c:pt idx="8">
                  <c:v>15117.990472665586</c:v>
                </c:pt>
                <c:pt idx="9">
                  <c:v>15008.596577807537</c:v>
                </c:pt>
                <c:pt idx="10">
                  <c:v>14899.504674035828</c:v>
                </c:pt>
                <c:pt idx="11">
                  <c:v>14790.747991801147</c:v>
                </c:pt>
                <c:pt idx="12">
                  <c:v>14682.35965944245</c:v>
                </c:pt>
                <c:pt idx="13">
                  <c:v>14574.372693095756</c:v>
                </c:pt>
                <c:pt idx="14">
                  <c:v>14466.819986637105</c:v>
                </c:pt>
                <c:pt idx="15">
                  <c:v>14359.734301662775</c:v>
                </c:pt>
                <c:pt idx="16">
                  <c:v>14253.148257509767</c:v>
                </c:pt>
                <c:pt idx="17">
                  <c:v>14147.094321319655</c:v>
                </c:pt>
                <c:pt idx="18">
                  <c:v>14041.604798148772</c:v>
                </c:pt>
                <c:pt idx="19">
                  <c:v>13936.71182112777</c:v>
                </c:pt>
                <c:pt idx="20">
                  <c:v>13832.447341673575</c:v>
                </c:pt>
                <c:pt idx="21">
                  <c:v>13728.84311975666</c:v>
                </c:pt>
                <c:pt idx="22">
                  <c:v>13625.930714226657</c:v>
                </c:pt>
                <c:pt idx="23">
                  <c:v>13523.741473199228</c:v>
                </c:pt>
                <c:pt idx="24">
                  <c:v>13422.306524507116</c:v>
                </c:pt>
                <c:pt idx="25">
                  <c:v>13321.656766218317</c:v>
                </c:pt>
                <c:pt idx="26">
                  <c:v>13221.822857224222</c:v>
                </c:pt>
                <c:pt idx="27">
                  <c:v>13122.835207900622</c:v>
                </c:pt>
                <c:pt idx="28">
                  <c:v>13024.723970844418</c:v>
                </c:pt>
                <c:pt idx="29">
                  <c:v>12927.519031688838</c:v>
                </c:pt>
                <c:pt idx="30">
                  <c:v>12831.25</c:v>
                </c:pt>
                <c:pt idx="31">
                  <c:v>12735.946200257531</c:v>
                </c:pt>
                <c:pt idx="32">
                  <c:v>12641.636662922065</c:v>
                </c:pt>
                <c:pt idx="33">
                  <c:v>12548.350115592266</c:v>
                </c:pt>
                <c:pt idx="34">
                  <c:v>12456.114974254142</c:v>
                </c:pt>
                <c:pt idx="35">
                  <c:v>12364.959334625246</c:v>
                </c:pt>
                <c:pt idx="36">
                  <c:v>12274.910963596452</c:v>
                </c:pt>
                <c:pt idx="37">
                  <c:v>12185.997290773894</c:v>
                </c:pt>
                <c:pt idx="38">
                  <c:v>12098.245400123642</c:v>
                </c:pt>
                <c:pt idx="39">
                  <c:v>12011.682021721655</c:v>
                </c:pt>
                <c:pt idx="40">
                  <c:v>11926.333523611558</c:v>
                </c:pt>
                <c:pt idx="41">
                  <c:v>11842.225903772662</c:v>
                </c:pt>
                <c:pt idx="42">
                  <c:v>11759.384782200736</c:v>
                </c:pt>
                <c:pt idx="43">
                  <c:v>11677.835393103916</c:v>
                </c:pt>
                <c:pt idx="44">
                  <c:v>11597.602577216105</c:v>
                </c:pt>
                <c:pt idx="45">
                  <c:v>11518.710774230254</c:v>
                </c:pt>
                <c:pt idx="46">
                  <c:v>11441.1840153538</c:v>
                </c:pt>
                <c:pt idx="47">
                  <c:v>11365.045915988507</c:v>
                </c:pt>
                <c:pt idx="48">
                  <c:v>11290.319668537015</c:v>
                </c:pt>
                <c:pt idx="49">
                  <c:v>11217.028035338182</c:v>
                </c:pt>
                <c:pt idx="50">
                  <c:v>11145.193341733477</c:v>
                </c:pt>
                <c:pt idx="51">
                  <c:v>11074.837469266447</c:v>
                </c:pt>
                <c:pt idx="52">
                  <c:v>11005.9818490174</c:v>
                </c:pt>
                <c:pt idx="53">
                  <c:v>10938.647455075283</c:v>
                </c:pt>
                <c:pt idx="54">
                  <c:v>10872.854798148772</c:v>
                </c:pt>
                <c:pt idx="55">
                  <c:v>10808.623919318514</c:v>
                </c:pt>
                <c:pt idx="56">
                  <c:v>10745.974383932422</c:v>
                </c:pt>
                <c:pt idx="57">
                  <c:v>10684.925275645875</c:v>
                </c:pt>
                <c:pt idx="58">
                  <c:v>10625.49519060865</c:v>
                </c:pt>
                <c:pt idx="59">
                  <c:v>10567.702231800364</c:v>
                </c:pt>
                <c:pt idx="60">
                  <c:v>10511.56400351612</c:v>
                </c:pt>
                <c:pt idx="61">
                  <c:v>10457.09760600408</c:v>
                </c:pt>
                <c:pt idx="62">
                  <c:v>10404.319630256552</c:v>
                </c:pt>
                <c:pt idx="63">
                  <c:v>10353.246152956219</c:v>
                </c:pt>
                <c:pt idx="64">
                  <c:v>10303.892731579028</c:v>
                </c:pt>
                <c:pt idx="65">
                  <c:v>10256.27439965523</c:v>
                </c:pt>
                <c:pt idx="66">
                  <c:v>10210.405662190016</c:v>
                </c:pt>
                <c:pt idx="67">
                  <c:v>10166.30049124516</c:v>
                </c:pt>
                <c:pt idx="68">
                  <c:v>10123.972321682984</c:v>
                </c:pt>
                <c:pt idx="69">
                  <c:v>10083.434047073984</c:v>
                </c:pt>
                <c:pt idx="70">
                  <c:v>10044.698015769307</c:v>
                </c:pt>
                <c:pt idx="71">
                  <c:v>10007.77602713933</c:v>
                </c:pt>
                <c:pt idx="72">
                  <c:v>9972.679327979466</c:v>
                </c:pt>
                <c:pt idx="73">
                  <c:v>9939.418609084263</c:v>
                </c:pt>
                <c:pt idx="74">
                  <c:v>9908.004001990903</c:v>
                </c:pt>
                <c:pt idx="75">
                  <c:v>9878.445075893029</c:v>
                </c:pt>
                <c:pt idx="76">
                  <c:v>9850.750834725874</c:v>
                </c:pt>
                <c:pt idx="77">
                  <c:v>9824.929714423572</c:v>
                </c:pt>
                <c:pt idx="78">
                  <c:v>9800.989580349507</c:v>
                </c:pt>
                <c:pt idx="79">
                  <c:v>9778.937724900428</c:v>
                </c:pt>
                <c:pt idx="80">
                  <c:v>9758.78086528513</c:v>
                </c:pt>
                <c:pt idx="81">
                  <c:v>9740.525141478314</c:v>
                </c:pt>
                <c:pt idx="82">
                  <c:v>9724.176114350299</c:v>
                </c:pt>
                <c:pt idx="83">
                  <c:v>9709.738763973122</c:v>
                </c:pt>
                <c:pt idx="84">
                  <c:v>9697.217488103568</c:v>
                </c:pt>
                <c:pt idx="85">
                  <c:v>9686.616100843563</c:v>
                </c:pt>
                <c:pt idx="86">
                  <c:v>9677.937831478364</c:v>
                </c:pt>
                <c:pt idx="87">
                  <c:v>9671.18532349289</c:v>
                </c:pt>
                <c:pt idx="88">
                  <c:v>9666.36063376648</c:v>
                </c:pt>
                <c:pt idx="89">
                  <c:v>9663.465231946371</c:v>
                </c:pt>
                <c:pt idx="90">
                  <c:v>9663.465231946371</c:v>
                </c:pt>
                <c:pt idx="91">
                  <c:v>9662.5</c:v>
                </c:pt>
              </c:numCache>
            </c:numRef>
          </c:yVal>
          <c:smooth val="1"/>
        </c:ser>
        <c:ser>
          <c:idx val="0"/>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80"/>
                </a:solidFill>
              </a:ln>
            </c:spPr>
          </c:marker>
          <c:xVal>
            <c:numRef>
              <c:f>'Load Parameters'!$B$4</c:f>
              <c:numCache>
                <c:ptCount val="1"/>
                <c:pt idx="0">
                  <c:v>20.704811054635428</c:v>
                </c:pt>
              </c:numCache>
            </c:numRef>
          </c:xVal>
          <c:yVal>
            <c:numRef>
              <c:f>'Load Parameters'!$B$10</c:f>
              <c:numCache>
                <c:ptCount val="1"/>
                <c:pt idx="0">
                  <c:v>1320.512585137671</c:v>
                </c:pt>
              </c:numCache>
            </c:numRef>
          </c:yVal>
          <c:smooth val="1"/>
        </c:ser>
        <c:axId val="11870665"/>
        <c:axId val="39727122"/>
      </c:scatterChart>
      <c:valAx>
        <c:axId val="11870665"/>
        <c:scaling>
          <c:orientation val="minMax"/>
          <c:max val="90"/>
          <c:min val="0"/>
        </c:scaling>
        <c:axPos val="b"/>
        <c:title>
          <c:tx>
            <c:rich>
              <a:bodyPr vert="horz" rot="0" anchor="ctr"/>
              <a:lstStyle/>
              <a:p>
                <a:pPr algn="ctr">
                  <a:defRPr/>
                </a:pPr>
                <a:r>
                  <a:rPr lang="en-US" cap="none" sz="525" b="1" i="0" u="none" baseline="0">
                    <a:latin typeface="Arial"/>
                    <a:ea typeface="Arial"/>
                    <a:cs typeface="Arial"/>
                  </a:rPr>
                  <a:t>Incline (degrees)</a:t>
                </a:r>
              </a:p>
            </c:rich>
          </c:tx>
          <c:layout>
            <c:manualLayout>
              <c:xMode val="factor"/>
              <c:yMode val="factor"/>
              <c:x val="0.002"/>
              <c:y val="0.0035"/>
            </c:manualLayout>
          </c:layout>
          <c:overlay val="0"/>
          <c:spPr>
            <a:noFill/>
            <a:ln>
              <a:noFill/>
            </a:ln>
          </c:spPr>
        </c:title>
        <c:majorGridlines/>
        <c:delete val="0"/>
        <c:numFmt formatCode="General" sourceLinked="1"/>
        <c:majorTickMark val="out"/>
        <c:minorTickMark val="none"/>
        <c:tickLblPos val="nextTo"/>
        <c:crossAx val="39727122"/>
        <c:crosses val="autoZero"/>
        <c:crossBetween val="midCat"/>
        <c:dispUnits/>
        <c:majorUnit val="10"/>
      </c:valAx>
      <c:valAx>
        <c:axId val="39727122"/>
        <c:scaling>
          <c:orientation val="minMax"/>
          <c:max val="16000"/>
        </c:scaling>
        <c:axPos val="l"/>
        <c:title>
          <c:tx>
            <c:rich>
              <a:bodyPr vert="horz" rot="-5400000" anchor="ctr"/>
              <a:lstStyle/>
              <a:p>
                <a:pPr algn="ctr">
                  <a:defRPr/>
                </a:pPr>
                <a:r>
                  <a:rPr lang="en-US" cap="none" sz="525" b="1" i="0" u="none" baseline="0">
                    <a:latin typeface="Arial"/>
                    <a:ea typeface="Arial"/>
                    <a:cs typeface="Arial"/>
                  </a:rPr>
                  <a:t>Moment (in-lbf)</a:t>
                </a:r>
              </a:p>
            </c:rich>
          </c:tx>
          <c:layout/>
          <c:overlay val="0"/>
          <c:spPr>
            <a:noFill/>
            <a:ln>
              <a:noFill/>
            </a:ln>
          </c:spPr>
        </c:title>
        <c:majorGridlines/>
        <c:delete val="0"/>
        <c:numFmt formatCode="General" sourceLinked="1"/>
        <c:majorTickMark val="out"/>
        <c:minorTickMark val="none"/>
        <c:tickLblPos val="nextTo"/>
        <c:crossAx val="11870665"/>
        <c:crosses val="autoZero"/>
        <c:crossBetween val="midCat"/>
        <c:dispUnits/>
      </c:valAx>
      <c:spPr>
        <a:noFill/>
        <a:ln w="12700">
          <a:solidFill>
            <a:srgbClr val="808080"/>
          </a:solidFill>
        </a:ln>
      </c:spPr>
    </c:plotArea>
    <c:legend>
      <c:legendPos val="r"/>
      <c:layout>
        <c:manualLayout>
          <c:xMode val="edge"/>
          <c:yMode val="edge"/>
          <c:x val="0.767"/>
          <c:y val="0.1"/>
          <c:w val="0.19825"/>
          <c:h val="0.2597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Rail Slide Load-Incline Capacity</a:t>
            </a:r>
          </a:p>
        </c:rich>
      </c:tx>
      <c:layout/>
      <c:spPr>
        <a:noFill/>
        <a:ln>
          <a:noFill/>
        </a:ln>
      </c:spPr>
    </c:title>
    <c:plotArea>
      <c:layout>
        <c:manualLayout>
          <c:xMode val="edge"/>
          <c:yMode val="edge"/>
          <c:x val="0.03475"/>
          <c:y val="0.09825"/>
          <c:w val="0.95175"/>
          <c:h val="0.85075"/>
        </c:manualLayout>
      </c:layout>
      <c:scatterChart>
        <c:scatterStyle val="line"/>
        <c:varyColors val="0"/>
        <c:ser>
          <c:idx val="0"/>
          <c:order val="0"/>
          <c:tx>
            <c:strRef>
              <c:f>Sheet4!$B$4</c:f>
              <c:strCache>
                <c:ptCount val="1"/>
                <c:pt idx="0">
                  <c:v>NL3/WL3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Sheet4!$B$5:$B$96</c:f>
              <c:numCache>
                <c:ptCount val="92"/>
                <c:pt idx="0">
                  <c:v>4000</c:v>
                </c:pt>
                <c:pt idx="1">
                  <c:v>4000</c:v>
                </c:pt>
                <c:pt idx="2">
                  <c:v>4000</c:v>
                </c:pt>
                <c:pt idx="3">
                  <c:v>4000</c:v>
                </c:pt>
                <c:pt idx="4">
                  <c:v>4000</c:v>
                </c:pt>
                <c:pt idx="5">
                  <c:v>4000</c:v>
                </c:pt>
                <c:pt idx="6">
                  <c:v>4000</c:v>
                </c:pt>
                <c:pt idx="7">
                  <c:v>3831.9727254744116</c:v>
                </c:pt>
                <c:pt idx="8">
                  <c:v>3355.533481531045</c:v>
                </c:pt>
                <c:pt idx="9">
                  <c:v>2985.275654440342</c:v>
                </c:pt>
                <c:pt idx="10">
                  <c:v>2689.345815628077</c:v>
                </c:pt>
                <c:pt idx="11">
                  <c:v>2447.4737109663856</c:v>
                </c:pt>
                <c:pt idx="12">
                  <c:v>2246.1459389955094</c:v>
                </c:pt>
                <c:pt idx="13">
                  <c:v>2076.007162367569</c:v>
                </c:pt>
                <c:pt idx="14">
                  <c:v>1930.3750859028958</c:v>
                </c:pt>
                <c:pt idx="15">
                  <c:v>1804.3494435079797</c:v>
                </c:pt>
                <c:pt idx="16">
                  <c:v>1694.2551150797212</c:v>
                </c:pt>
                <c:pt idx="17">
                  <c:v>1597.2817904621363</c:v>
                </c:pt>
                <c:pt idx="18">
                  <c:v>1511.243745492402</c:v>
                </c:pt>
                <c:pt idx="19">
                  <c:v>1434.4154783156323</c:v>
                </c:pt>
                <c:pt idx="20">
                  <c:v>1365.4166548761618</c:v>
                </c:pt>
                <c:pt idx="21">
                  <c:v>1303.129927195032</c:v>
                </c:pt>
                <c:pt idx="22">
                  <c:v>1246.6411649127247</c:v>
                </c:pt>
                <c:pt idx="23">
                  <c:v>1195.1952786705604</c:v>
                </c:pt>
                <c:pt idx="24">
                  <c:v>1148.1630877131695</c:v>
                </c:pt>
                <c:pt idx="25">
                  <c:v>1105.0161393322169</c:v>
                </c:pt>
                <c:pt idx="26">
                  <c:v>1065.3073392731694</c:v>
                </c:pt>
                <c:pt idx="27">
                  <c:v>1028.6558865613197</c:v>
                </c:pt>
                <c:pt idx="28">
                  <c:v>994.7354366445023</c:v>
                </c:pt>
                <c:pt idx="29">
                  <c:v>963.2647136059556</c:v>
                </c:pt>
                <c:pt idx="30">
                  <c:v>934.0000000000001</c:v>
                </c:pt>
                <c:pt idx="31">
                  <c:v>906.7290803336365</c:v>
                </c:pt>
                <c:pt idx="32">
                  <c:v>881.2663202115339</c:v>
                </c:pt>
                <c:pt idx="33">
                  <c:v>857.4486402487017</c:v>
                </c:pt>
                <c:pt idx="34">
                  <c:v>835.132200536644</c:v>
                </c:pt>
                <c:pt idx="35">
                  <c:v>814.1896535550528</c:v>
                </c:pt>
                <c:pt idx="36">
                  <c:v>794.5078550008053</c:v>
                </c:pt>
                <c:pt idx="37">
                  <c:v>775.9859459041996</c:v>
                </c:pt>
                <c:pt idx="38">
                  <c:v>758.5337376404416</c:v>
                </c:pt>
                <c:pt idx="39">
                  <c:v>742.0703454737051</c:v>
                </c:pt>
                <c:pt idx="40">
                  <c:v>726.5230271438127</c:v>
                </c:pt>
                <c:pt idx="41">
                  <c:v>711.8261914916154</c:v>
                </c:pt>
                <c:pt idx="42">
                  <c:v>697.9205487867722</c:v>
                </c:pt>
                <c:pt idx="43">
                  <c:v>684.7523796937048</c:v>
                </c:pt>
                <c:pt idx="44">
                  <c:v>672.2729040052142</c:v>
                </c:pt>
                <c:pt idx="45">
                  <c:v>660.4377336282355</c:v>
                </c:pt>
                <c:pt idx="46">
                  <c:v>649.2063970047891</c:v>
                </c:pt>
                <c:pt idx="47">
                  <c:v>638.541924333044</c:v>
                </c:pt>
                <c:pt idx="48">
                  <c:v>628.4104847261777</c:v>
                </c:pt>
                <c:pt idx="49">
                  <c:v>618.7810678938949</c:v>
                </c:pt>
                <c:pt idx="50">
                  <c:v>609.6252041181741</c:v>
                </c:pt>
                <c:pt idx="51">
                  <c:v>600.9167172721092</c:v>
                </c:pt>
                <c:pt idx="52">
                  <c:v>592.6315064388942</c:v>
                </c:pt>
                <c:pt idx="53">
                  <c:v>584.7473523589574</c:v>
                </c:pt>
                <c:pt idx="54">
                  <c:v>577.2437454924018</c:v>
                </c:pt>
                <c:pt idx="55">
                  <c:v>570.1017329516</c:v>
                </c:pt>
                <c:pt idx="56">
                  <c:v>563.3037819513238</c:v>
                </c:pt>
                <c:pt idx="57">
                  <c:v>556.8336577543876</c:v>
                </c:pt>
                <c:pt idx="58">
                  <c:v>550.676314370099</c:v>
                </c:pt>
                <c:pt idx="59">
                  <c:v>544.8177964995593</c:v>
                </c:pt>
                <c:pt idx="60">
                  <c:v>539.2451514231105</c:v>
                </c:pt>
                <c:pt idx="61">
                  <c:v>533.9463496968405</c:v>
                </c:pt>
                <c:pt idx="62">
                  <c:v>528.9102136717813</c:v>
                </c:pt>
                <c:pt idx="63">
                  <c:v>524.1263529752465</c:v>
                </c:pt>
                <c:pt idx="64">
                  <c:v>519.5851062019132</c:v>
                </c:pt>
                <c:pt idx="65">
                  <c:v>515.2774881554836</c:v>
                </c:pt>
                <c:pt idx="66">
                  <c:v>511.19514206232384</c:v>
                </c:pt>
                <c:pt idx="67">
                  <c:v>507.3302962482734</c:v>
                </c:pt>
                <c:pt idx="68">
                  <c:v>503.6757248304315</c:v>
                </c:pt>
                <c:pt idx="69">
                  <c:v>500.22471202849255</c:v>
                </c:pt>
                <c:pt idx="70">
                  <c:v>496.971019746251</c:v>
                </c:pt>
                <c:pt idx="71">
                  <c:v>493.90885811417525</c:v>
                </c:pt>
                <c:pt idx="72">
                  <c:v>491.0328587192708</c:v>
                </c:pt>
                <c:pt idx="73">
                  <c:v>488.33805027949813</c:v>
                </c:pt>
                <c:pt idx="74">
                  <c:v>485.81983654736814</c:v>
                </c:pt>
                <c:pt idx="75">
                  <c:v>483.47397625150876</c:v>
                </c:pt>
                <c:pt idx="76">
                  <c:v>481.2965649064024</c:v>
                </c:pt>
                <c:pt idx="77">
                  <c:v>479.28401833951386</c:v>
                </c:pt>
                <c:pt idx="78">
                  <c:v>477.4330578019687</c:v>
                </c:pt>
                <c:pt idx="79">
                  <c:v>475.74069654408504</c:v>
                </c:pt>
                <c:pt idx="80">
                  <c:v>474.20422775064293</c:v>
                </c:pt>
                <c:pt idx="81">
                  <c:v>472.8212137429974</c:v>
                </c:pt>
                <c:pt idx="82">
                  <c:v>471.5894763661947</c:v>
                </c:pt>
                <c:pt idx="83">
                  <c:v>470.5070884892822</c:v>
                </c:pt>
                <c:pt idx="84">
                  <c:v>469.5723665561622</c:v>
                </c:pt>
                <c:pt idx="85">
                  <c:v>468.78386413274325</c:v>
                </c:pt>
                <c:pt idx="86">
                  <c:v>468.1403664039074</c:v>
                </c:pt>
                <c:pt idx="87">
                  <c:v>467.6408855810291</c:v>
                </c:pt>
                <c:pt idx="88">
                  <c:v>467.2846571875498</c:v>
                </c:pt>
                <c:pt idx="89">
                  <c:v>467.0711371965049</c:v>
                </c:pt>
                <c:pt idx="90">
                  <c:v>467.0711371965049</c:v>
                </c:pt>
                <c:pt idx="91">
                  <c:v>467</c:v>
                </c:pt>
              </c:numCache>
            </c:numRef>
          </c:yVal>
          <c:smooth val="0"/>
        </c:ser>
        <c:ser>
          <c:idx val="1"/>
          <c:order val="1"/>
          <c:tx>
            <c:strRef>
              <c:f>Sheet4!$C$4</c:f>
              <c:strCache>
                <c:ptCount val="1"/>
                <c:pt idx="0">
                  <c:v>NL3/WL3 at 60psi</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Sheet4!$C$5:$C$96</c:f>
              <c:numCache>
                <c:ptCount val="92"/>
                <c:pt idx="0">
                  <c:v>4000</c:v>
                </c:pt>
                <c:pt idx="1">
                  <c:v>4000</c:v>
                </c:pt>
                <c:pt idx="2">
                  <c:v>4000</c:v>
                </c:pt>
                <c:pt idx="3">
                  <c:v>4000</c:v>
                </c:pt>
                <c:pt idx="4">
                  <c:v>4000</c:v>
                </c:pt>
                <c:pt idx="5">
                  <c:v>4000</c:v>
                </c:pt>
                <c:pt idx="6">
                  <c:v>3348.3702817269696</c:v>
                </c:pt>
                <c:pt idx="7">
                  <c:v>2871.9281668437775</c:v>
                </c:pt>
                <c:pt idx="8">
                  <c:v>2514.853787014702</c:v>
                </c:pt>
                <c:pt idx="9">
                  <c:v>2237.3586275248817</c:v>
                </c:pt>
                <c:pt idx="10">
                  <c:v>2015.569669100272</c:v>
                </c:pt>
                <c:pt idx="11">
                  <c:v>1834.2950724587472</c:v>
                </c:pt>
                <c:pt idx="12">
                  <c:v>1683.4070206604458</c:v>
                </c:pt>
                <c:pt idx="13">
                  <c:v>1555.8940189050304</c:v>
                </c:pt>
                <c:pt idx="14">
                  <c:v>1446.7479230535623</c:v>
                </c:pt>
                <c:pt idx="15">
                  <c:v>1352.2961568046958</c:v>
                </c:pt>
                <c:pt idx="16">
                  <c:v>1269.7843474901551</c:v>
                </c:pt>
                <c:pt idx="17">
                  <c:v>1197.1062669416438</c:v>
                </c:pt>
                <c:pt idx="18">
                  <c:v>1132.6237921249265</c:v>
                </c:pt>
                <c:pt idx="19">
                  <c:v>1075.043720365035</c:v>
                </c:pt>
                <c:pt idx="20">
                  <c:v>1023.3315400570806</c:v>
                </c:pt>
                <c:pt idx="21">
                  <c:v>976.6498383688676</c:v>
                </c:pt>
                <c:pt idx="22">
                  <c:v>934.313506893905</c:v>
                </c:pt>
                <c:pt idx="23">
                  <c:v>895.7566328366083</c:v>
                </c:pt>
                <c:pt idx="24">
                  <c:v>860.5076674509835</c:v>
                </c:pt>
                <c:pt idx="25">
                  <c:v>828.1705541033745</c:v>
                </c:pt>
                <c:pt idx="26">
                  <c:v>798.4102114467008</c:v>
                </c:pt>
                <c:pt idx="27">
                  <c:v>770.9412426048434</c:v>
                </c:pt>
                <c:pt idx="28">
                  <c:v>745.5190638663294</c:v>
                </c:pt>
                <c:pt idx="29">
                  <c:v>721.9328688695599</c:v>
                </c:pt>
                <c:pt idx="30">
                  <c:v>700.0000000000001</c:v>
                </c:pt>
                <c:pt idx="31">
                  <c:v>679.5614092436248</c:v>
                </c:pt>
                <c:pt idx="32">
                  <c:v>660.4779701799505</c:v>
                </c:pt>
                <c:pt idx="33">
                  <c:v>642.6274605718321</c:v>
                </c:pt>
                <c:pt idx="34">
                  <c:v>625.9020774899901</c:v>
                </c:pt>
                <c:pt idx="35">
                  <c:v>610.2063784673844</c:v>
                </c:pt>
                <c:pt idx="36">
                  <c:v>595.4555658464279</c:v>
                </c:pt>
                <c:pt idx="37">
                  <c:v>581.5740493928691</c:v>
                </c:pt>
                <c:pt idx="38">
                  <c:v>568.4942359189605</c:v>
                </c:pt>
                <c:pt idx="39">
                  <c:v>556.1555051730123</c:v>
                </c:pt>
                <c:pt idx="40">
                  <c:v>544.5033394011443</c:v>
                </c:pt>
                <c:pt idx="41">
                  <c:v>533.488580347035</c:v>
                </c:pt>
                <c:pt idx="42">
                  <c:v>523.066792452613</c:v>
                </c:pt>
                <c:pt idx="43">
                  <c:v>513.1977149738688</c:v>
                </c:pt>
                <c:pt idx="44">
                  <c:v>503.8447888690042</c:v>
                </c:pt>
                <c:pt idx="45">
                  <c:v>494.9747468305833</c:v>
                </c:pt>
                <c:pt idx="46">
                  <c:v>486.55725685583764</c:v>
                </c:pt>
                <c:pt idx="47">
                  <c:v>478.5646113845084</c:v>
                </c:pt>
                <c:pt idx="48">
                  <c:v>470.9714553622317</c:v>
                </c:pt>
                <c:pt idx="49">
                  <c:v>463.75454767208396</c:v>
                </c:pt>
                <c:pt idx="50">
                  <c:v>456.8925512662975</c:v>
                </c:pt>
                <c:pt idx="51">
                  <c:v>450.3658480626086</c:v>
                </c:pt>
                <c:pt idx="52">
                  <c:v>444.1563752754026</c:v>
                </c:pt>
                <c:pt idx="53">
                  <c:v>438.247480354679</c:v>
                </c:pt>
                <c:pt idx="54">
                  <c:v>432.62379212492635</c:v>
                </c:pt>
                <c:pt idx="55">
                  <c:v>427.2711060665096</c:v>
                </c:pt>
                <c:pt idx="56">
                  <c:v>422.17628197636685</c:v>
                </c:pt>
                <c:pt idx="57">
                  <c:v>417.32715249258166</c:v>
                </c:pt>
                <c:pt idx="58">
                  <c:v>412.71244117673376</c:v>
                </c:pt>
                <c:pt idx="59">
                  <c:v>408.3216890253657</c:v>
                </c:pt>
                <c:pt idx="60">
                  <c:v>404.14518843273805</c:v>
                </c:pt>
                <c:pt idx="61">
                  <c:v>400.17392375566203</c:v>
                </c:pt>
                <c:pt idx="62">
                  <c:v>396.3995177411637</c:v>
                </c:pt>
                <c:pt idx="63">
                  <c:v>392.81418317202633</c:v>
                </c:pt>
                <c:pt idx="64">
                  <c:v>389.41067916631613</c:v>
                </c:pt>
                <c:pt idx="65">
                  <c:v>386.18227163687214</c:v>
                </c:pt>
                <c:pt idx="66">
                  <c:v>383.1226974771164</c:v>
                </c:pt>
                <c:pt idx="67">
                  <c:v>380.22613209185374</c:v>
                </c:pt>
                <c:pt idx="68">
                  <c:v>377.4871599371542</c:v>
                </c:pt>
                <c:pt idx="69">
                  <c:v>374.90074777296013</c:v>
                </c:pt>
                <c:pt idx="70">
                  <c:v>372.4622203665693</c:v>
                </c:pt>
                <c:pt idx="71">
                  <c:v>370.16723841533474</c:v>
                </c:pt>
                <c:pt idx="72">
                  <c:v>368.0117784833935</c:v>
                </c:pt>
                <c:pt idx="73">
                  <c:v>365.9921147705018</c:v>
                </c:pt>
                <c:pt idx="74">
                  <c:v>364.10480255156074</c:v>
                </c:pt>
                <c:pt idx="75">
                  <c:v>362.34666314352904</c:v>
                </c:pt>
                <c:pt idx="76">
                  <c:v>360.7147702724643</c:v>
                </c:pt>
                <c:pt idx="77">
                  <c:v>359.20643772768705</c:v>
                </c:pt>
                <c:pt idx="78">
                  <c:v>357.81920820276025</c:v>
                </c:pt>
                <c:pt idx="79">
                  <c:v>356.550843234325</c:v>
                </c:pt>
                <c:pt idx="80">
                  <c:v>355.39931416001076</c:v>
                </c:pt>
                <c:pt idx="81">
                  <c:v>354.362794025801</c:v>
                </c:pt>
                <c:pt idx="82">
                  <c:v>353.43965038151634</c:v>
                </c:pt>
                <c:pt idx="83">
                  <c:v>352.62843891059697</c:v>
                </c:pt>
                <c:pt idx="84">
                  <c:v>351.9278978472308</c:v>
                </c:pt>
                <c:pt idx="85">
                  <c:v>351.33694314017157</c:v>
                </c:pt>
                <c:pt idx="86">
                  <c:v>350.85466432841025</c:v>
                </c:pt>
                <c:pt idx="87">
                  <c:v>350.4803210992724</c:v>
                </c:pt>
                <c:pt idx="88">
                  <c:v>350.2133405045876</c:v>
                </c:pt>
                <c:pt idx="89">
                  <c:v>350.0533148153677</c:v>
                </c:pt>
                <c:pt idx="90">
                  <c:v>350.0533148153677</c:v>
                </c:pt>
                <c:pt idx="91">
                  <c:v>350</c:v>
                </c:pt>
              </c:numCache>
            </c:numRef>
          </c:yVal>
          <c:smooth val="0"/>
        </c:ser>
        <c:ser>
          <c:idx val="2"/>
          <c:order val="2"/>
          <c:tx>
            <c:strRef>
              <c:f>Sheet4!$D$4</c:f>
              <c:strCache>
                <c:ptCount val="1"/>
                <c:pt idx="0">
                  <c:v>R2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Sheet4!$D$5:$D$96</c:f>
              <c:numCache>
                <c:ptCount val="92"/>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1930.3750859028958</c:v>
                </c:pt>
                <c:pt idx="15">
                  <c:v>1804.3494435079797</c:v>
                </c:pt>
                <c:pt idx="16">
                  <c:v>1694.2551150797212</c:v>
                </c:pt>
                <c:pt idx="17">
                  <c:v>1597.2817904621363</c:v>
                </c:pt>
                <c:pt idx="18">
                  <c:v>1511.243745492402</c:v>
                </c:pt>
                <c:pt idx="19">
                  <c:v>1434.4154783156323</c:v>
                </c:pt>
                <c:pt idx="20">
                  <c:v>1365.4166548761618</c:v>
                </c:pt>
                <c:pt idx="21">
                  <c:v>1303.129927195032</c:v>
                </c:pt>
                <c:pt idx="22">
                  <c:v>1246.6411649127247</c:v>
                </c:pt>
                <c:pt idx="23">
                  <c:v>1195.1952786705604</c:v>
                </c:pt>
                <c:pt idx="24">
                  <c:v>1148.1630877131695</c:v>
                </c:pt>
                <c:pt idx="25">
                  <c:v>1105.0161393322169</c:v>
                </c:pt>
                <c:pt idx="26">
                  <c:v>1065.3073392731694</c:v>
                </c:pt>
                <c:pt idx="27">
                  <c:v>1028.6558865613197</c:v>
                </c:pt>
                <c:pt idx="28">
                  <c:v>994.7354366445023</c:v>
                </c:pt>
                <c:pt idx="29">
                  <c:v>963.2647136059556</c:v>
                </c:pt>
                <c:pt idx="30">
                  <c:v>934.0000000000001</c:v>
                </c:pt>
                <c:pt idx="31">
                  <c:v>906.7290803336365</c:v>
                </c:pt>
                <c:pt idx="32">
                  <c:v>881.2663202115339</c:v>
                </c:pt>
                <c:pt idx="33">
                  <c:v>857.4486402487017</c:v>
                </c:pt>
                <c:pt idx="34">
                  <c:v>835.132200536644</c:v>
                </c:pt>
                <c:pt idx="35">
                  <c:v>814.1896535550528</c:v>
                </c:pt>
                <c:pt idx="36">
                  <c:v>794.5078550008053</c:v>
                </c:pt>
                <c:pt idx="37">
                  <c:v>775.9859459041996</c:v>
                </c:pt>
                <c:pt idx="38">
                  <c:v>758.5337376404416</c:v>
                </c:pt>
                <c:pt idx="39">
                  <c:v>742.0703454737051</c:v>
                </c:pt>
                <c:pt idx="40">
                  <c:v>726.5230271438127</c:v>
                </c:pt>
                <c:pt idx="41">
                  <c:v>711.8261914916154</c:v>
                </c:pt>
                <c:pt idx="42">
                  <c:v>697.9205487867722</c:v>
                </c:pt>
                <c:pt idx="43">
                  <c:v>684.7523796937048</c:v>
                </c:pt>
                <c:pt idx="44">
                  <c:v>672.2729040052142</c:v>
                </c:pt>
                <c:pt idx="45">
                  <c:v>660.4377336282355</c:v>
                </c:pt>
                <c:pt idx="46">
                  <c:v>649.2063970047891</c:v>
                </c:pt>
                <c:pt idx="47">
                  <c:v>638.541924333044</c:v>
                </c:pt>
                <c:pt idx="48">
                  <c:v>628.4104847261777</c:v>
                </c:pt>
                <c:pt idx="49">
                  <c:v>618.7810678938949</c:v>
                </c:pt>
                <c:pt idx="50">
                  <c:v>609.6252041181741</c:v>
                </c:pt>
                <c:pt idx="51">
                  <c:v>600.9167172721092</c:v>
                </c:pt>
                <c:pt idx="52">
                  <c:v>592.6315064388942</c:v>
                </c:pt>
                <c:pt idx="53">
                  <c:v>584.7473523589574</c:v>
                </c:pt>
                <c:pt idx="54">
                  <c:v>577.2437454924018</c:v>
                </c:pt>
                <c:pt idx="55">
                  <c:v>570.1017329516</c:v>
                </c:pt>
                <c:pt idx="56">
                  <c:v>563.3037819513238</c:v>
                </c:pt>
                <c:pt idx="57">
                  <c:v>556.8336577543876</c:v>
                </c:pt>
                <c:pt idx="58">
                  <c:v>550.676314370099</c:v>
                </c:pt>
                <c:pt idx="59">
                  <c:v>544.8177964995593</c:v>
                </c:pt>
                <c:pt idx="60">
                  <c:v>539.2451514231105</c:v>
                </c:pt>
                <c:pt idx="61">
                  <c:v>533.9463496968405</c:v>
                </c:pt>
                <c:pt idx="62">
                  <c:v>528.9102136717813</c:v>
                </c:pt>
                <c:pt idx="63">
                  <c:v>524.1263529752465</c:v>
                </c:pt>
                <c:pt idx="64">
                  <c:v>519.5851062019132</c:v>
                </c:pt>
                <c:pt idx="65">
                  <c:v>515.2774881554836</c:v>
                </c:pt>
                <c:pt idx="66">
                  <c:v>511.19514206232384</c:v>
                </c:pt>
                <c:pt idx="67">
                  <c:v>507.3302962482734</c:v>
                </c:pt>
                <c:pt idx="68">
                  <c:v>503.6757248304315</c:v>
                </c:pt>
                <c:pt idx="69">
                  <c:v>500.22471202849255</c:v>
                </c:pt>
                <c:pt idx="70">
                  <c:v>496.971019746251</c:v>
                </c:pt>
                <c:pt idx="71">
                  <c:v>493.90885811417525</c:v>
                </c:pt>
                <c:pt idx="72">
                  <c:v>491.0328587192708</c:v>
                </c:pt>
                <c:pt idx="73">
                  <c:v>488.33805027949813</c:v>
                </c:pt>
                <c:pt idx="74">
                  <c:v>485.81983654736814</c:v>
                </c:pt>
                <c:pt idx="75">
                  <c:v>483.47397625150876</c:v>
                </c:pt>
                <c:pt idx="76">
                  <c:v>481.2965649064024</c:v>
                </c:pt>
                <c:pt idx="77">
                  <c:v>479.28401833951386</c:v>
                </c:pt>
                <c:pt idx="78">
                  <c:v>477.4330578019687</c:v>
                </c:pt>
                <c:pt idx="79">
                  <c:v>475.74069654408504</c:v>
                </c:pt>
                <c:pt idx="80">
                  <c:v>474.20422775064293</c:v>
                </c:pt>
                <c:pt idx="81">
                  <c:v>472.8212137429974</c:v>
                </c:pt>
                <c:pt idx="82">
                  <c:v>471.5894763661947</c:v>
                </c:pt>
                <c:pt idx="83">
                  <c:v>470.5070884892822</c:v>
                </c:pt>
                <c:pt idx="84">
                  <c:v>469.5723665561622</c:v>
                </c:pt>
                <c:pt idx="85">
                  <c:v>468.78386413274325</c:v>
                </c:pt>
                <c:pt idx="86">
                  <c:v>468.1403664039074</c:v>
                </c:pt>
                <c:pt idx="87">
                  <c:v>467.6408855810291</c:v>
                </c:pt>
                <c:pt idx="88">
                  <c:v>467.2846571875498</c:v>
                </c:pt>
                <c:pt idx="89">
                  <c:v>467.0711371965049</c:v>
                </c:pt>
                <c:pt idx="90">
                  <c:v>467.0711371965049</c:v>
                </c:pt>
                <c:pt idx="91">
                  <c:v>467</c:v>
                </c:pt>
              </c:numCache>
            </c:numRef>
          </c:yVal>
          <c:smooth val="0"/>
        </c:ser>
        <c:ser>
          <c:idx val="3"/>
          <c:order val="3"/>
          <c:tx>
            <c:strRef>
              <c:f>Sheet4!$E$4</c:f>
              <c:strCache>
                <c:ptCount val="1"/>
                <c:pt idx="0">
                  <c:v>R2 at 60psi</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Sheet4!$E$5:$E$96</c:f>
              <c:numCache>
                <c:ptCount val="92"/>
                <c:pt idx="0">
                  <c:v>2000</c:v>
                </c:pt>
                <c:pt idx="1">
                  <c:v>2000</c:v>
                </c:pt>
                <c:pt idx="2">
                  <c:v>2000</c:v>
                </c:pt>
                <c:pt idx="3">
                  <c:v>2000</c:v>
                </c:pt>
                <c:pt idx="4">
                  <c:v>2000</c:v>
                </c:pt>
                <c:pt idx="5">
                  <c:v>2000</c:v>
                </c:pt>
                <c:pt idx="6">
                  <c:v>2000</c:v>
                </c:pt>
                <c:pt idx="7">
                  <c:v>2000</c:v>
                </c:pt>
                <c:pt idx="8">
                  <c:v>2000</c:v>
                </c:pt>
                <c:pt idx="9">
                  <c:v>2000</c:v>
                </c:pt>
                <c:pt idx="10">
                  <c:v>2000</c:v>
                </c:pt>
                <c:pt idx="11">
                  <c:v>1834.2950724587472</c:v>
                </c:pt>
                <c:pt idx="12">
                  <c:v>1683.4070206604458</c:v>
                </c:pt>
                <c:pt idx="13">
                  <c:v>1555.8940189050304</c:v>
                </c:pt>
                <c:pt idx="14">
                  <c:v>1446.7479230535623</c:v>
                </c:pt>
                <c:pt idx="15">
                  <c:v>1352.2961568046958</c:v>
                </c:pt>
                <c:pt idx="16">
                  <c:v>1269.7843474901551</c:v>
                </c:pt>
                <c:pt idx="17">
                  <c:v>1197.1062669416438</c:v>
                </c:pt>
                <c:pt idx="18">
                  <c:v>1132.6237921249265</c:v>
                </c:pt>
                <c:pt idx="19">
                  <c:v>1075.043720365035</c:v>
                </c:pt>
                <c:pt idx="20">
                  <c:v>1023.3315400570806</c:v>
                </c:pt>
                <c:pt idx="21">
                  <c:v>976.6498383688676</c:v>
                </c:pt>
                <c:pt idx="22">
                  <c:v>934.313506893905</c:v>
                </c:pt>
                <c:pt idx="23">
                  <c:v>895.7566328366083</c:v>
                </c:pt>
                <c:pt idx="24">
                  <c:v>860.5076674509835</c:v>
                </c:pt>
                <c:pt idx="25">
                  <c:v>828.1705541033745</c:v>
                </c:pt>
                <c:pt idx="26">
                  <c:v>798.4102114467008</c:v>
                </c:pt>
                <c:pt idx="27">
                  <c:v>770.9412426048434</c:v>
                </c:pt>
                <c:pt idx="28">
                  <c:v>745.5190638663294</c:v>
                </c:pt>
                <c:pt idx="29">
                  <c:v>721.9328688695599</c:v>
                </c:pt>
                <c:pt idx="30">
                  <c:v>700.0000000000001</c:v>
                </c:pt>
                <c:pt idx="31">
                  <c:v>679.5614092436248</c:v>
                </c:pt>
                <c:pt idx="32">
                  <c:v>660.4779701799505</c:v>
                </c:pt>
                <c:pt idx="33">
                  <c:v>642.6274605718321</c:v>
                </c:pt>
                <c:pt idx="34">
                  <c:v>625.9020774899901</c:v>
                </c:pt>
                <c:pt idx="35">
                  <c:v>610.2063784673844</c:v>
                </c:pt>
                <c:pt idx="36">
                  <c:v>595.4555658464279</c:v>
                </c:pt>
                <c:pt idx="37">
                  <c:v>581.5740493928691</c:v>
                </c:pt>
                <c:pt idx="38">
                  <c:v>568.4942359189605</c:v>
                </c:pt>
                <c:pt idx="39">
                  <c:v>556.1555051730123</c:v>
                </c:pt>
                <c:pt idx="40">
                  <c:v>544.5033394011443</c:v>
                </c:pt>
                <c:pt idx="41">
                  <c:v>533.488580347035</c:v>
                </c:pt>
                <c:pt idx="42">
                  <c:v>523.066792452613</c:v>
                </c:pt>
                <c:pt idx="43">
                  <c:v>513.1977149738688</c:v>
                </c:pt>
                <c:pt idx="44">
                  <c:v>503.8447888690042</c:v>
                </c:pt>
                <c:pt idx="45">
                  <c:v>494.9747468305833</c:v>
                </c:pt>
                <c:pt idx="46">
                  <c:v>486.55725685583764</c:v>
                </c:pt>
                <c:pt idx="47">
                  <c:v>478.5646113845084</c:v>
                </c:pt>
                <c:pt idx="48">
                  <c:v>470.9714553622317</c:v>
                </c:pt>
                <c:pt idx="49">
                  <c:v>463.75454767208396</c:v>
                </c:pt>
                <c:pt idx="50">
                  <c:v>456.8925512662975</c:v>
                </c:pt>
                <c:pt idx="51">
                  <c:v>450.3658480626086</c:v>
                </c:pt>
                <c:pt idx="52">
                  <c:v>444.1563752754026</c:v>
                </c:pt>
                <c:pt idx="53">
                  <c:v>438.247480354679</c:v>
                </c:pt>
                <c:pt idx="54">
                  <c:v>432.62379212492635</c:v>
                </c:pt>
                <c:pt idx="55">
                  <c:v>427.2711060665096</c:v>
                </c:pt>
                <c:pt idx="56">
                  <c:v>422.17628197636685</c:v>
                </c:pt>
                <c:pt idx="57">
                  <c:v>417.32715249258166</c:v>
                </c:pt>
                <c:pt idx="58">
                  <c:v>412.71244117673376</c:v>
                </c:pt>
                <c:pt idx="59">
                  <c:v>408.3216890253657</c:v>
                </c:pt>
                <c:pt idx="60">
                  <c:v>404.14518843273805</c:v>
                </c:pt>
                <c:pt idx="61">
                  <c:v>400.17392375566203</c:v>
                </c:pt>
                <c:pt idx="62">
                  <c:v>396.3995177411637</c:v>
                </c:pt>
                <c:pt idx="63">
                  <c:v>392.81418317202633</c:v>
                </c:pt>
                <c:pt idx="64">
                  <c:v>389.41067916631613</c:v>
                </c:pt>
                <c:pt idx="65">
                  <c:v>386.18227163687214</c:v>
                </c:pt>
                <c:pt idx="66">
                  <c:v>383.1226974771164</c:v>
                </c:pt>
                <c:pt idx="67">
                  <c:v>380.22613209185374</c:v>
                </c:pt>
                <c:pt idx="68">
                  <c:v>377.4871599371542</c:v>
                </c:pt>
                <c:pt idx="69">
                  <c:v>374.90074777296013</c:v>
                </c:pt>
                <c:pt idx="70">
                  <c:v>372.4622203665693</c:v>
                </c:pt>
                <c:pt idx="71">
                  <c:v>370.16723841533474</c:v>
                </c:pt>
                <c:pt idx="72">
                  <c:v>368.0117784833935</c:v>
                </c:pt>
                <c:pt idx="73">
                  <c:v>365.9921147705018</c:v>
                </c:pt>
                <c:pt idx="74">
                  <c:v>364.10480255156074</c:v>
                </c:pt>
                <c:pt idx="75">
                  <c:v>362.34666314352904</c:v>
                </c:pt>
                <c:pt idx="76">
                  <c:v>360.7147702724643</c:v>
                </c:pt>
                <c:pt idx="77">
                  <c:v>359.20643772768705</c:v>
                </c:pt>
                <c:pt idx="78">
                  <c:v>357.81920820276025</c:v>
                </c:pt>
                <c:pt idx="79">
                  <c:v>356.550843234325</c:v>
                </c:pt>
                <c:pt idx="80">
                  <c:v>355.39931416001076</c:v>
                </c:pt>
                <c:pt idx="81">
                  <c:v>354.362794025801</c:v>
                </c:pt>
                <c:pt idx="82">
                  <c:v>353.43965038151634</c:v>
                </c:pt>
                <c:pt idx="83">
                  <c:v>352.62843891059697</c:v>
                </c:pt>
                <c:pt idx="84">
                  <c:v>351.9278978472308</c:v>
                </c:pt>
                <c:pt idx="85">
                  <c:v>351.33694314017157</c:v>
                </c:pt>
                <c:pt idx="86">
                  <c:v>350.85466432841025</c:v>
                </c:pt>
                <c:pt idx="87">
                  <c:v>350.4803210992724</c:v>
                </c:pt>
                <c:pt idx="88">
                  <c:v>350.2133405045876</c:v>
                </c:pt>
                <c:pt idx="89">
                  <c:v>350.0533148153677</c:v>
                </c:pt>
                <c:pt idx="90">
                  <c:v>350.0533148153677</c:v>
                </c:pt>
                <c:pt idx="91">
                  <c:v>350</c:v>
                </c:pt>
              </c:numCache>
            </c:numRef>
          </c:yVal>
          <c:smooth val="0"/>
        </c:ser>
        <c:ser>
          <c:idx val="4"/>
          <c:order val="4"/>
          <c:tx>
            <c:strRef>
              <c:f>Sheet4!$F$4</c:f>
              <c:strCache>
                <c:ptCount val="1"/>
                <c:pt idx="0">
                  <c:v>CS2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Sheet4!$F$5:$F$96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491.7186671148477</c:v>
                </c:pt>
                <c:pt idx="25">
                  <c:v>473.2403166304997</c:v>
                </c:pt>
                <c:pt idx="26">
                  <c:v>456.23440654097186</c:v>
                </c:pt>
                <c:pt idx="27">
                  <c:v>440.5378529170534</c:v>
                </c:pt>
                <c:pt idx="28">
                  <c:v>426.01089363790254</c:v>
                </c:pt>
                <c:pt idx="29">
                  <c:v>412.53306792546283</c:v>
                </c:pt>
                <c:pt idx="30">
                  <c:v>400.00000000000006</c:v>
                </c:pt>
                <c:pt idx="31">
                  <c:v>388.3208052820713</c:v>
                </c:pt>
                <c:pt idx="32">
                  <c:v>377.4159829599717</c:v>
                </c:pt>
                <c:pt idx="33">
                  <c:v>367.2156917553326</c:v>
                </c:pt>
                <c:pt idx="34">
                  <c:v>357.65832999428005</c:v>
                </c:pt>
                <c:pt idx="35">
                  <c:v>348.6893591242196</c:v>
                </c:pt>
                <c:pt idx="36">
                  <c:v>340.26032334081594</c:v>
                </c:pt>
                <c:pt idx="37">
                  <c:v>332.3280282244966</c:v>
                </c:pt>
                <c:pt idx="38">
                  <c:v>324.85384909654886</c:v>
                </c:pt>
                <c:pt idx="39">
                  <c:v>317.8031458131499</c:v>
                </c:pt>
                <c:pt idx="40">
                  <c:v>311.1447653720825</c:v>
                </c:pt>
                <c:pt idx="41">
                  <c:v>304.8506173411629</c:v>
                </c:pt>
                <c:pt idx="42">
                  <c:v>298.8953099729217</c:v>
                </c:pt>
                <c:pt idx="43">
                  <c:v>293.255837127925</c:v>
                </c:pt>
                <c:pt idx="44">
                  <c:v>287.91130792514525</c:v>
                </c:pt>
                <c:pt idx="45">
                  <c:v>282.842712474619</c:v>
                </c:pt>
                <c:pt idx="46">
                  <c:v>278.0327182033358</c:v>
                </c:pt>
                <c:pt idx="47">
                  <c:v>273.46549221971907</c:v>
                </c:pt>
                <c:pt idx="48">
                  <c:v>269.12654592127524</c:v>
                </c:pt>
                <c:pt idx="49">
                  <c:v>265.0025986697623</c:v>
                </c:pt>
                <c:pt idx="50">
                  <c:v>261.0814578664557</c:v>
                </c:pt>
                <c:pt idx="51">
                  <c:v>257.3519131786335</c:v>
                </c:pt>
                <c:pt idx="52">
                  <c:v>253.80364301451576</c:v>
                </c:pt>
                <c:pt idx="53">
                  <c:v>250.42713163124515</c:v>
                </c:pt>
                <c:pt idx="54">
                  <c:v>247.21359549995793</c:v>
                </c:pt>
                <c:pt idx="55">
                  <c:v>244.1549177522912</c:v>
                </c:pt>
                <c:pt idx="56">
                  <c:v>241.24358970078106</c:v>
                </c:pt>
                <c:pt idx="57">
                  <c:v>238.4726585671895</c:v>
                </c:pt>
                <c:pt idx="58">
                  <c:v>235.8356806724193</c:v>
                </c:pt>
                <c:pt idx="59">
                  <c:v>233.32667944306613</c:v>
                </c:pt>
                <c:pt idx="60">
                  <c:v>230.94010767585033</c:v>
                </c:pt>
                <c:pt idx="61">
                  <c:v>228.670813574664</c:v>
                </c:pt>
                <c:pt idx="62">
                  <c:v>226.51401013780784</c:v>
                </c:pt>
                <c:pt idx="63">
                  <c:v>224.4652475268722</c:v>
                </c:pt>
                <c:pt idx="64">
                  <c:v>222.5203880950378</c:v>
                </c:pt>
                <c:pt idx="65">
                  <c:v>220.67558379249834</c:v>
                </c:pt>
                <c:pt idx="66">
                  <c:v>218.92725570120936</c:v>
                </c:pt>
                <c:pt idx="67">
                  <c:v>217.27207548105926</c:v>
                </c:pt>
                <c:pt idx="68">
                  <c:v>215.7069485355167</c:v>
                </c:pt>
                <c:pt idx="69">
                  <c:v>214.2289987274058</c:v>
                </c:pt>
                <c:pt idx="70">
                  <c:v>212.83555449518244</c:v>
                </c:pt>
                <c:pt idx="71">
                  <c:v>211.52413623733415</c:v>
                </c:pt>
                <c:pt idx="72">
                  <c:v>210.29244484765346</c:v>
                </c:pt>
                <c:pt idx="73">
                  <c:v>209.1383512974296</c:v>
                </c:pt>
                <c:pt idx="74">
                  <c:v>208.0598871723204</c:v>
                </c:pt>
                <c:pt idx="75">
                  <c:v>207.0552360820166</c:v>
                </c:pt>
                <c:pt idx="76">
                  <c:v>206.1227258699796</c:v>
                </c:pt>
                <c:pt idx="77">
                  <c:v>205.26082155867832</c:v>
                </c:pt>
                <c:pt idx="78">
                  <c:v>204.46811897300586</c:v>
                </c:pt>
                <c:pt idx="79">
                  <c:v>203.74333899104283</c:v>
                </c:pt>
                <c:pt idx="80">
                  <c:v>203.085322377149</c:v>
                </c:pt>
                <c:pt idx="81">
                  <c:v>202.49302515760058</c:v>
                </c:pt>
                <c:pt idx="82">
                  <c:v>201.96551450372363</c:v>
                </c:pt>
                <c:pt idx="83">
                  <c:v>201.50196509176968</c:v>
                </c:pt>
                <c:pt idx="84">
                  <c:v>201.10165591270328</c:v>
                </c:pt>
                <c:pt idx="85">
                  <c:v>200.76396750866948</c:v>
                </c:pt>
                <c:pt idx="86">
                  <c:v>200.48837961623443</c:v>
                </c:pt>
                <c:pt idx="87">
                  <c:v>200.27446919958422</c:v>
                </c:pt>
                <c:pt idx="88">
                  <c:v>200.12190885976435</c:v>
                </c:pt>
                <c:pt idx="89">
                  <c:v>200.03046560878153</c:v>
                </c:pt>
                <c:pt idx="90">
                  <c:v>200.03046560878153</c:v>
                </c:pt>
                <c:pt idx="91">
                  <c:v>200</c:v>
                </c:pt>
              </c:numCache>
            </c:numRef>
          </c:yVal>
          <c:smooth val="0"/>
        </c:ser>
        <c:ser>
          <c:idx val="5"/>
          <c:order val="5"/>
          <c:tx>
            <c:strRef>
              <c:f>Sheet4!$G$4</c:f>
              <c:strCache>
                <c:ptCount val="1"/>
                <c:pt idx="0">
                  <c:v>CS2 at 60psi</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Sheet4!$G$5:$G$96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485.4101966249685</c:v>
                </c:pt>
                <c:pt idx="19">
                  <c:v>460.7330230135864</c:v>
                </c:pt>
                <c:pt idx="20">
                  <c:v>438.5706600244631</c:v>
                </c:pt>
                <c:pt idx="21">
                  <c:v>418.5642164438004</c:v>
                </c:pt>
                <c:pt idx="22">
                  <c:v>400.4200743831022</c:v>
                </c:pt>
                <c:pt idx="23">
                  <c:v>383.89569978711785</c:v>
                </c:pt>
                <c:pt idx="24">
                  <c:v>368.78900033613576</c:v>
                </c:pt>
                <c:pt idx="25">
                  <c:v>354.93023747287475</c:v>
                </c:pt>
                <c:pt idx="26">
                  <c:v>342.1758049057289</c:v>
                </c:pt>
                <c:pt idx="27">
                  <c:v>330.40338968779</c:v>
                </c:pt>
                <c:pt idx="28">
                  <c:v>319.5081702284269</c:v>
                </c:pt>
                <c:pt idx="29">
                  <c:v>309.39980094409714</c:v>
                </c:pt>
                <c:pt idx="30">
                  <c:v>300.00000000000006</c:v>
                </c:pt>
                <c:pt idx="31">
                  <c:v>291.24060396155346</c:v>
                </c:pt>
                <c:pt idx="32">
                  <c:v>283.0619872199788</c:v>
                </c:pt>
                <c:pt idx="33">
                  <c:v>275.4117688164995</c:v>
                </c:pt>
                <c:pt idx="34">
                  <c:v>268.24374749571007</c:v>
                </c:pt>
                <c:pt idx="35">
                  <c:v>261.51701934316475</c:v>
                </c:pt>
                <c:pt idx="36">
                  <c:v>255.195242505612</c:v>
                </c:pt>
                <c:pt idx="37">
                  <c:v>249.2460211683725</c:v>
                </c:pt>
                <c:pt idx="38">
                  <c:v>243.64038682241164</c:v>
                </c:pt>
                <c:pt idx="39">
                  <c:v>238.35235935986245</c:v>
                </c:pt>
                <c:pt idx="40">
                  <c:v>233.35857402906188</c:v>
                </c:pt>
                <c:pt idx="41">
                  <c:v>228.63796300587217</c:v>
                </c:pt>
                <c:pt idx="42">
                  <c:v>224.1714824796913</c:v>
                </c:pt>
                <c:pt idx="43">
                  <c:v>219.94187784594374</c:v>
                </c:pt>
                <c:pt idx="44">
                  <c:v>215.93348094385897</c:v>
                </c:pt>
                <c:pt idx="45">
                  <c:v>212.13203435596427</c:v>
                </c:pt>
                <c:pt idx="46">
                  <c:v>208.52453865250183</c:v>
                </c:pt>
                <c:pt idx="47">
                  <c:v>205.0991191647893</c:v>
                </c:pt>
                <c:pt idx="48">
                  <c:v>201.84490944095646</c:v>
                </c:pt>
                <c:pt idx="49">
                  <c:v>198.7519490023217</c:v>
                </c:pt>
                <c:pt idx="50">
                  <c:v>195.8110933998418</c:v>
                </c:pt>
                <c:pt idx="51">
                  <c:v>193.0139348839751</c:v>
                </c:pt>
                <c:pt idx="52">
                  <c:v>190.3527322608868</c:v>
                </c:pt>
                <c:pt idx="53">
                  <c:v>187.82034872343385</c:v>
                </c:pt>
                <c:pt idx="54">
                  <c:v>185.41019662496845</c:v>
                </c:pt>
                <c:pt idx="55">
                  <c:v>183.11618831421842</c:v>
                </c:pt>
                <c:pt idx="56">
                  <c:v>180.9326922755858</c:v>
                </c:pt>
                <c:pt idx="57">
                  <c:v>178.85449392539215</c:v>
                </c:pt>
                <c:pt idx="58">
                  <c:v>176.87676050431446</c:v>
                </c:pt>
                <c:pt idx="59">
                  <c:v>174.9950095822996</c:v>
                </c:pt>
                <c:pt idx="60">
                  <c:v>173.20508075688775</c:v>
                </c:pt>
                <c:pt idx="61">
                  <c:v>171.50311018099802</c:v>
                </c:pt>
                <c:pt idx="62">
                  <c:v>169.88550760335588</c:v>
                </c:pt>
                <c:pt idx="63">
                  <c:v>168.34893564515414</c:v>
                </c:pt>
                <c:pt idx="64">
                  <c:v>166.89029107127834</c:v>
                </c:pt>
                <c:pt idx="65">
                  <c:v>165.50668784437377</c:v>
                </c:pt>
                <c:pt idx="66">
                  <c:v>164.19544177590703</c:v>
                </c:pt>
                <c:pt idx="67">
                  <c:v>162.95405661079445</c:v>
                </c:pt>
                <c:pt idx="68">
                  <c:v>161.7802114016375</c:v>
                </c:pt>
                <c:pt idx="69">
                  <c:v>160.67174904555435</c:v>
                </c:pt>
                <c:pt idx="70">
                  <c:v>159.62666587138682</c:v>
                </c:pt>
                <c:pt idx="71">
                  <c:v>158.64310217800062</c:v>
                </c:pt>
                <c:pt idx="72">
                  <c:v>157.7193336357401</c:v>
                </c:pt>
                <c:pt idx="73">
                  <c:v>156.8537634730722</c:v>
                </c:pt>
                <c:pt idx="74">
                  <c:v>156.0449153792403</c:v>
                </c:pt>
                <c:pt idx="75">
                  <c:v>155.29142706151245</c:v>
                </c:pt>
                <c:pt idx="76">
                  <c:v>154.5920444024847</c:v>
                </c:pt>
                <c:pt idx="77">
                  <c:v>153.94561616900873</c:v>
                </c:pt>
                <c:pt idx="78">
                  <c:v>153.3510892297544</c:v>
                </c:pt>
                <c:pt idx="79">
                  <c:v>152.80750424328212</c:v>
                </c:pt>
                <c:pt idx="80">
                  <c:v>152.31399178286176</c:v>
                </c:pt>
                <c:pt idx="81">
                  <c:v>151.86976886820042</c:v>
                </c:pt>
                <c:pt idx="82">
                  <c:v>151.47413587779272</c:v>
                </c:pt>
                <c:pt idx="83">
                  <c:v>151.12647381882726</c:v>
                </c:pt>
                <c:pt idx="84">
                  <c:v>150.82624193452747</c:v>
                </c:pt>
                <c:pt idx="85">
                  <c:v>150.57297563150212</c:v>
                </c:pt>
                <c:pt idx="86">
                  <c:v>150.36628471217583</c:v>
                </c:pt>
                <c:pt idx="87">
                  <c:v>150.20585189968816</c:v>
                </c:pt>
                <c:pt idx="88">
                  <c:v>150.09143164482327</c:v>
                </c:pt>
                <c:pt idx="89">
                  <c:v>150.02284920658616</c:v>
                </c:pt>
                <c:pt idx="90">
                  <c:v>150.02284920658616</c:v>
                </c:pt>
                <c:pt idx="91">
                  <c:v>150</c:v>
                </c:pt>
              </c:numCache>
            </c:numRef>
          </c:yVal>
          <c:smooth val="0"/>
        </c:ser>
        <c:ser>
          <c:idx val="6"/>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00"/>
                </a:solidFill>
              </a:ln>
            </c:spPr>
          </c:marker>
          <c:xVal>
            <c:numRef>
              <c:f>'Load Parameters'!$B$4</c:f>
              <c:numCache>
                <c:ptCount val="1"/>
                <c:pt idx="0">
                  <c:v>20.704811054635428</c:v>
                </c:pt>
              </c:numCache>
            </c:numRef>
          </c:xVal>
          <c:yVal>
            <c:numRef>
              <c:f>'Load Parameters'!$B$3</c:f>
              <c:numCache>
                <c:ptCount val="1"/>
                <c:pt idx="0">
                  <c:v>150</c:v>
                </c:pt>
              </c:numCache>
            </c:numRef>
          </c:yVal>
          <c:smooth val="0"/>
        </c:ser>
        <c:axId val="21999779"/>
        <c:axId val="63780284"/>
      </c:scatterChart>
      <c:valAx>
        <c:axId val="21999779"/>
        <c:scaling>
          <c:orientation val="minMax"/>
          <c:max val="90"/>
        </c:scaling>
        <c:axPos val="b"/>
        <c:title>
          <c:tx>
            <c:rich>
              <a:bodyPr vert="horz" rot="0" anchor="ctr"/>
              <a:lstStyle/>
              <a:p>
                <a:pPr algn="ctr">
                  <a:defRPr/>
                </a:pPr>
                <a:r>
                  <a:rPr lang="en-US" cap="none" sz="8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63780284"/>
        <c:crosses val="autoZero"/>
        <c:crossBetween val="midCat"/>
        <c:dispUnits/>
      </c:valAx>
      <c:valAx>
        <c:axId val="63780284"/>
        <c:scaling>
          <c:orientation val="minMax"/>
        </c:scaling>
        <c:axPos val="l"/>
        <c:title>
          <c:tx>
            <c:rich>
              <a:bodyPr vert="horz" rot="-540000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21999779"/>
        <c:crosses val="autoZero"/>
        <c:crossBetween val="midCat"/>
        <c:dispUnits/>
      </c:valAx>
      <c:spPr>
        <a:solidFill>
          <a:srgbClr val="FFFFFF"/>
        </a:solidFill>
        <a:ln w="12700">
          <a:solidFill/>
        </a:ln>
      </c:spPr>
    </c:plotArea>
    <c:legend>
      <c:legendPos val="r"/>
      <c:layout>
        <c:manualLayout>
          <c:xMode val="edge"/>
          <c:yMode val="edge"/>
          <c:x val="0.7785"/>
          <c:y val="0.1135"/>
          <c:w val="0.19975"/>
          <c:h val="0.268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Electric CS2 Rail Slide Load-Incline Capacity</a:t>
            </a:r>
          </a:p>
        </c:rich>
      </c:tx>
      <c:layout/>
      <c:spPr>
        <a:noFill/>
        <a:ln>
          <a:noFill/>
        </a:ln>
      </c:spPr>
    </c:title>
    <c:plotArea>
      <c:layout>
        <c:manualLayout>
          <c:xMode val="edge"/>
          <c:yMode val="edge"/>
          <c:x val="0.03475"/>
          <c:y val="0.09825"/>
          <c:w val="0.95175"/>
          <c:h val="0.85075"/>
        </c:manualLayout>
      </c:layout>
      <c:scatterChart>
        <c:scatterStyle val="line"/>
        <c:varyColors val="0"/>
        <c:ser>
          <c:idx val="0"/>
          <c:order val="0"/>
          <c:tx>
            <c:strRef>
              <c:f>Sheet4!$H$4</c:f>
              <c:strCache>
                <c:ptCount val="1"/>
                <c:pt idx="0">
                  <c:v>CS2 at 1/4 ips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Sheet4!$H$5:$H$96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500</c:v>
                </c:pt>
                <c:pt idx="25">
                  <c:v>500</c:v>
                </c:pt>
                <c:pt idx="26">
                  <c:v>500</c:v>
                </c:pt>
                <c:pt idx="27">
                  <c:v>500</c:v>
                </c:pt>
                <c:pt idx="28">
                  <c:v>500</c:v>
                </c:pt>
                <c:pt idx="29">
                  <c:v>500</c:v>
                </c:pt>
                <c:pt idx="30">
                  <c:v>500</c:v>
                </c:pt>
                <c:pt idx="31">
                  <c:v>500</c:v>
                </c:pt>
                <c:pt idx="32">
                  <c:v>490.6407778479632</c:v>
                </c:pt>
                <c:pt idx="33">
                  <c:v>477.3803992819324</c:v>
                </c:pt>
                <c:pt idx="34">
                  <c:v>464.9558289925641</c:v>
                </c:pt>
                <c:pt idx="35">
                  <c:v>453.2961668614855</c:v>
                </c:pt>
                <c:pt idx="36">
                  <c:v>442.33842034306076</c:v>
                </c:pt>
                <c:pt idx="37">
                  <c:v>432.0264366918456</c:v>
                </c:pt>
                <c:pt idx="38">
                  <c:v>422.3100038255135</c:v>
                </c:pt>
                <c:pt idx="39">
                  <c:v>413.1440895570949</c:v>
                </c:pt>
                <c:pt idx="40">
                  <c:v>404.4881949837073</c:v>
                </c:pt>
                <c:pt idx="41">
                  <c:v>396.3058025435118</c:v>
                </c:pt>
                <c:pt idx="42">
                  <c:v>388.5639029647982</c:v>
                </c:pt>
                <c:pt idx="43">
                  <c:v>381.2325882663025</c:v>
                </c:pt>
                <c:pt idx="44">
                  <c:v>374.28470030268886</c:v>
                </c:pt>
                <c:pt idx="45">
                  <c:v>367.6955262170047</c:v>
                </c:pt>
                <c:pt idx="46">
                  <c:v>361.4425336643365</c:v>
                </c:pt>
                <c:pt idx="47">
                  <c:v>355.5051398856348</c:v>
                </c:pt>
                <c:pt idx="48">
                  <c:v>349.8645096976578</c:v>
                </c:pt>
                <c:pt idx="49">
                  <c:v>344.5033782706909</c:v>
                </c:pt>
                <c:pt idx="50">
                  <c:v>339.40589522639243</c:v>
                </c:pt>
                <c:pt idx="51">
                  <c:v>334.55748713222357</c:v>
                </c:pt>
                <c:pt idx="52">
                  <c:v>329.9447359188705</c:v>
                </c:pt>
                <c:pt idx="53">
                  <c:v>325.55527112061867</c:v>
                </c:pt>
                <c:pt idx="54">
                  <c:v>321.37767414994534</c:v>
                </c:pt>
                <c:pt idx="55">
                  <c:v>317.4013930779786</c:v>
                </c:pt>
                <c:pt idx="56">
                  <c:v>313.6166666110154</c:v>
                </c:pt>
                <c:pt idx="57">
                  <c:v>310.0144561373464</c:v>
                </c:pt>
                <c:pt idx="58">
                  <c:v>306.5863848741451</c:v>
                </c:pt>
                <c:pt idx="59">
                  <c:v>303.32468327598593</c:v>
                </c:pt>
                <c:pt idx="60">
                  <c:v>300.2221399786054</c:v>
                </c:pt>
                <c:pt idx="61">
                  <c:v>297.2720576470632</c:v>
                </c:pt>
                <c:pt idx="62">
                  <c:v>294.4682131791502</c:v>
                </c:pt>
                <c:pt idx="63">
                  <c:v>291.80482178493384</c:v>
                </c:pt>
                <c:pt idx="64">
                  <c:v>289.27650452354914</c:v>
                </c:pt>
                <c:pt idx="65">
                  <c:v>286.87825893024785</c:v>
                </c:pt>
                <c:pt idx="66">
                  <c:v>284.60543241157217</c:v>
                </c:pt>
                <c:pt idx="67">
                  <c:v>282.45369812537706</c:v>
                </c:pt>
                <c:pt idx="68">
                  <c:v>280.4190330961717</c:v>
                </c:pt>
                <c:pt idx="69">
                  <c:v>278.49769834562755</c:v>
                </c:pt>
                <c:pt idx="70">
                  <c:v>276.6862208437372</c:v>
                </c:pt>
                <c:pt idx="71">
                  <c:v>274.9813771085344</c:v>
                </c:pt>
                <c:pt idx="72">
                  <c:v>273.3801783019495</c:v>
                </c:pt>
                <c:pt idx="73">
                  <c:v>271.8798566866585</c:v>
                </c:pt>
                <c:pt idx="74">
                  <c:v>270.47785332401656</c:v>
                </c:pt>
                <c:pt idx="75">
                  <c:v>269.1718069066216</c:v>
                </c:pt>
                <c:pt idx="76">
                  <c:v>267.9595436309735</c:v>
                </c:pt>
                <c:pt idx="77">
                  <c:v>266.8390680262818</c:v>
                </c:pt>
                <c:pt idx="78">
                  <c:v>265.8085546649076</c:v>
                </c:pt>
                <c:pt idx="79">
                  <c:v>264.8663406883557</c:v>
                </c:pt>
                <c:pt idx="80">
                  <c:v>264.0109190902937</c:v>
                </c:pt>
                <c:pt idx="81">
                  <c:v>263.2409327048808</c:v>
                </c:pt>
                <c:pt idx="82">
                  <c:v>262.5551688548407</c:v>
                </c:pt>
                <c:pt idx="83">
                  <c:v>261.9525546193006</c:v>
                </c:pt>
                <c:pt idx="84">
                  <c:v>261.43215268651426</c:v>
                </c:pt>
                <c:pt idx="85">
                  <c:v>260.9931577612703</c:v>
                </c:pt>
                <c:pt idx="86">
                  <c:v>260.6348935011048</c:v>
                </c:pt>
                <c:pt idx="87">
                  <c:v>260.35680995945944</c:v>
                </c:pt>
                <c:pt idx="88">
                  <c:v>260.15848151769364</c:v>
                </c:pt>
                <c:pt idx="89">
                  <c:v>260.03960529141597</c:v>
                </c:pt>
                <c:pt idx="90">
                  <c:v>260.03960529141597</c:v>
                </c:pt>
                <c:pt idx="91">
                  <c:v>260</c:v>
                </c:pt>
              </c:numCache>
            </c:numRef>
          </c:yVal>
          <c:smooth val="0"/>
        </c:ser>
        <c:ser>
          <c:idx val="1"/>
          <c:order val="1"/>
          <c:tx>
            <c:strRef>
              <c:f>Sheet4!$I$4</c:f>
              <c:strCache>
                <c:ptCount val="1"/>
                <c:pt idx="0">
                  <c:v>CS2 at 1/2 ips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Sheet4!$I$5:$I$96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500</c:v>
                </c:pt>
                <c:pt idx="25">
                  <c:v>500</c:v>
                </c:pt>
                <c:pt idx="26">
                  <c:v>500</c:v>
                </c:pt>
                <c:pt idx="27">
                  <c:v>484.5916382087587</c:v>
                </c:pt>
                <c:pt idx="28">
                  <c:v>468.61198300169275</c:v>
                </c:pt>
                <c:pt idx="29">
                  <c:v>453.7863747180091</c:v>
                </c:pt>
                <c:pt idx="30">
                  <c:v>440.00000000000006</c:v>
                </c:pt>
                <c:pt idx="31">
                  <c:v>427.15288581027846</c:v>
                </c:pt>
                <c:pt idx="32">
                  <c:v>415.15758125596886</c:v>
                </c:pt>
                <c:pt idx="33">
                  <c:v>403.9372609308659</c:v>
                </c:pt>
                <c:pt idx="34">
                  <c:v>393.4241629937081</c:v>
                </c:pt>
                <c:pt idx="35">
                  <c:v>383.5582950366416</c:v>
                </c:pt>
                <c:pt idx="36">
                  <c:v>374.28635567489755</c:v>
                </c:pt>
                <c:pt idx="37">
                  <c:v>365.5608310469463</c:v>
                </c:pt>
                <c:pt idx="38">
                  <c:v>357.33923400620375</c:v>
                </c:pt>
                <c:pt idx="39">
                  <c:v>349.5834603944649</c:v>
                </c:pt>
                <c:pt idx="40">
                  <c:v>342.2592419092907</c:v>
                </c:pt>
                <c:pt idx="41">
                  <c:v>335.3356790752792</c:v>
                </c:pt>
                <c:pt idx="42">
                  <c:v>328.7848409702139</c:v>
                </c:pt>
                <c:pt idx="43">
                  <c:v>322.5814208407175</c:v>
                </c:pt>
                <c:pt idx="44">
                  <c:v>316.7024387176598</c:v>
                </c:pt>
                <c:pt idx="45">
                  <c:v>311.1269837220809</c:v>
                </c:pt>
                <c:pt idx="46">
                  <c:v>305.83599002366935</c:v>
                </c:pt>
                <c:pt idx="47">
                  <c:v>300.81204144169095</c:v>
                </c:pt>
                <c:pt idx="48">
                  <c:v>296.03920051340276</c:v>
                </c:pt>
                <c:pt idx="49">
                  <c:v>291.5028585367385</c:v>
                </c:pt>
                <c:pt idx="50">
                  <c:v>287.1896036531013</c:v>
                </c:pt>
                <c:pt idx="51">
                  <c:v>283.08710449649686</c:v>
                </c:pt>
                <c:pt idx="52">
                  <c:v>279.18400731596734</c:v>
                </c:pt>
                <c:pt idx="53">
                  <c:v>275.46984479436964</c:v>
                </c:pt>
                <c:pt idx="54">
                  <c:v>271.9349550499537</c:v>
                </c:pt>
                <c:pt idx="55">
                  <c:v>268.5704095275203</c:v>
                </c:pt>
                <c:pt idx="56">
                  <c:v>265.36794867085916</c:v>
                </c:pt>
                <c:pt idx="57">
                  <c:v>262.31992442390845</c:v>
                </c:pt>
                <c:pt idx="58">
                  <c:v>259.4192487396612</c:v>
                </c:pt>
                <c:pt idx="59">
                  <c:v>256.65934738737275</c:v>
                </c:pt>
                <c:pt idx="60">
                  <c:v>254.03411844343535</c:v>
                </c:pt>
                <c:pt idx="61">
                  <c:v>251.53789493213043</c:v>
                </c:pt>
                <c:pt idx="62">
                  <c:v>249.16541115158864</c:v>
                </c:pt>
                <c:pt idx="63">
                  <c:v>246.9117722795594</c:v>
                </c:pt>
                <c:pt idx="64">
                  <c:v>244.77242690454156</c:v>
                </c:pt>
                <c:pt idx="65">
                  <c:v>242.7431421717482</c:v>
                </c:pt>
                <c:pt idx="66">
                  <c:v>240.81998127133028</c:v>
                </c:pt>
                <c:pt idx="67">
                  <c:v>238.99928302916518</c:v>
                </c:pt>
                <c:pt idx="68">
                  <c:v>237.27764338906834</c:v>
                </c:pt>
                <c:pt idx="69">
                  <c:v>235.65189860014638</c:v>
                </c:pt>
                <c:pt idx="70">
                  <c:v>234.11910994470068</c:v>
                </c:pt>
                <c:pt idx="71">
                  <c:v>232.67654986106757</c:v>
                </c:pt>
                <c:pt idx="72">
                  <c:v>231.3216893324188</c:v>
                </c:pt>
                <c:pt idx="73">
                  <c:v>230.0521864271726</c:v>
                </c:pt>
                <c:pt idx="74">
                  <c:v>228.86587588955246</c:v>
                </c:pt>
                <c:pt idx="75">
                  <c:v>227.76075969021826</c:v>
                </c:pt>
                <c:pt idx="76">
                  <c:v>226.7349984569776</c:v>
                </c:pt>
                <c:pt idx="77">
                  <c:v>225.78690371454616</c:v>
                </c:pt>
                <c:pt idx="78">
                  <c:v>224.91493087030645</c:v>
                </c:pt>
                <c:pt idx="79">
                  <c:v>224.11767289014713</c:v>
                </c:pt>
                <c:pt idx="80">
                  <c:v>223.3938546148639</c:v>
                </c:pt>
                <c:pt idx="81">
                  <c:v>222.74232767336065</c:v>
                </c:pt>
                <c:pt idx="82">
                  <c:v>222.162065954096</c:v>
                </c:pt>
                <c:pt idx="83">
                  <c:v>221.65216160094664</c:v>
                </c:pt>
                <c:pt idx="84">
                  <c:v>221.21182150397362</c:v>
                </c:pt>
                <c:pt idx="85">
                  <c:v>220.84036425953641</c:v>
                </c:pt>
                <c:pt idx="86">
                  <c:v>220.5372175778579</c:v>
                </c:pt>
                <c:pt idx="87">
                  <c:v>220.30191611954262</c:v>
                </c:pt>
                <c:pt idx="88">
                  <c:v>220.13409974574077</c:v>
                </c:pt>
                <c:pt idx="89">
                  <c:v>220.03351216965967</c:v>
                </c:pt>
                <c:pt idx="90">
                  <c:v>220.03351216965967</c:v>
                </c:pt>
                <c:pt idx="91">
                  <c:v>220</c:v>
                </c:pt>
              </c:numCache>
            </c:numRef>
          </c:yVal>
          <c:smooth val="0"/>
        </c:ser>
        <c:ser>
          <c:idx val="2"/>
          <c:order val="2"/>
          <c:tx>
            <c:strRef>
              <c:f>Sheet4!$J$4</c:f>
              <c:strCache>
                <c:ptCount val="1"/>
                <c:pt idx="0">
                  <c:v>CS2 at 1 ips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Sheet4!$J$5:$J$96</c:f>
              <c:numCache>
                <c:ptCount val="92"/>
                <c:pt idx="0">
                  <c:v>500</c:v>
                </c:pt>
                <c:pt idx="1">
                  <c:v>500</c:v>
                </c:pt>
                <c:pt idx="2">
                  <c:v>500</c:v>
                </c:pt>
                <c:pt idx="3">
                  <c:v>500</c:v>
                </c:pt>
                <c:pt idx="4">
                  <c:v>500</c:v>
                </c:pt>
                <c:pt idx="5">
                  <c:v>500</c:v>
                </c:pt>
                <c:pt idx="6">
                  <c:v>500</c:v>
                </c:pt>
                <c:pt idx="7">
                  <c:v>500</c:v>
                </c:pt>
                <c:pt idx="8">
                  <c:v>500</c:v>
                </c:pt>
                <c:pt idx="9">
                  <c:v>447.4717255049763</c:v>
                </c:pt>
                <c:pt idx="10">
                  <c:v>403.1139338200544</c:v>
                </c:pt>
                <c:pt idx="11">
                  <c:v>366.8590144917494</c:v>
                </c:pt>
                <c:pt idx="12">
                  <c:v>336.6814041320892</c:v>
                </c:pt>
                <c:pt idx="13">
                  <c:v>311.1788037810061</c:v>
                </c:pt>
                <c:pt idx="14">
                  <c:v>289.34958461071244</c:v>
                </c:pt>
                <c:pt idx="15">
                  <c:v>270.45923136093916</c:v>
                </c:pt>
                <c:pt idx="16">
                  <c:v>253.95686949803104</c:v>
                </c:pt>
                <c:pt idx="17">
                  <c:v>239.42125338832878</c:v>
                </c:pt>
                <c:pt idx="18">
                  <c:v>226.5247584249853</c:v>
                </c:pt>
                <c:pt idx="19">
                  <c:v>215.008744073007</c:v>
                </c:pt>
                <c:pt idx="20">
                  <c:v>204.6663080114161</c:v>
                </c:pt>
                <c:pt idx="21">
                  <c:v>195.32996767377352</c:v>
                </c:pt>
                <c:pt idx="22">
                  <c:v>186.86270137878103</c:v>
                </c:pt>
                <c:pt idx="23">
                  <c:v>179.15132656732166</c:v>
                </c:pt>
                <c:pt idx="24">
                  <c:v>172.1015334901967</c:v>
                </c:pt>
                <c:pt idx="25">
                  <c:v>165.6341108206749</c:v>
                </c:pt>
                <c:pt idx="26">
                  <c:v>159.68204228934016</c:v>
                </c:pt>
                <c:pt idx="27">
                  <c:v>154.18824852096867</c:v>
                </c:pt>
                <c:pt idx="28">
                  <c:v>149.10381277326587</c:v>
                </c:pt>
                <c:pt idx="29">
                  <c:v>144.38657377391198</c:v>
                </c:pt>
                <c:pt idx="30">
                  <c:v>140.00000000000003</c:v>
                </c:pt>
                <c:pt idx="31">
                  <c:v>135.91228184872497</c:v>
                </c:pt>
                <c:pt idx="32">
                  <c:v>132.0955940359901</c:v>
                </c:pt>
                <c:pt idx="33">
                  <c:v>128.52549211436641</c:v>
                </c:pt>
                <c:pt idx="34">
                  <c:v>125.18041549799803</c:v>
                </c:pt>
                <c:pt idx="35">
                  <c:v>122.04127569347688</c:v>
                </c:pt>
                <c:pt idx="36">
                  <c:v>119.09111316928559</c:v>
                </c:pt>
                <c:pt idx="37">
                  <c:v>116.31480987857383</c:v>
                </c:pt>
                <c:pt idx="38">
                  <c:v>113.6988471837921</c:v>
                </c:pt>
                <c:pt idx="39">
                  <c:v>111.23110103460247</c:v>
                </c:pt>
                <c:pt idx="40">
                  <c:v>108.90066788022888</c:v>
                </c:pt>
                <c:pt idx="41">
                  <c:v>106.69771606940702</c:v>
                </c:pt>
                <c:pt idx="42">
                  <c:v>104.6133584905226</c:v>
                </c:pt>
                <c:pt idx="43">
                  <c:v>102.63954299477375</c:v>
                </c:pt>
                <c:pt idx="44">
                  <c:v>100.76895777380085</c:v>
                </c:pt>
                <c:pt idx="45">
                  <c:v>98.99494936611666</c:v>
                </c:pt>
                <c:pt idx="46">
                  <c:v>97.31145137116752</c:v>
                </c:pt>
                <c:pt idx="47">
                  <c:v>95.71292227690168</c:v>
                </c:pt>
                <c:pt idx="48">
                  <c:v>94.19429107244635</c:v>
                </c:pt>
                <c:pt idx="49">
                  <c:v>92.75090953441679</c:v>
                </c:pt>
                <c:pt idx="50">
                  <c:v>91.3785102532595</c:v>
                </c:pt>
                <c:pt idx="51">
                  <c:v>90.07316961252172</c:v>
                </c:pt>
                <c:pt idx="52">
                  <c:v>88.83127505508051</c:v>
                </c:pt>
                <c:pt idx="53">
                  <c:v>87.6494960709358</c:v>
                </c:pt>
                <c:pt idx="54">
                  <c:v>86.52475842498528</c:v>
                </c:pt>
                <c:pt idx="55">
                  <c:v>85.45422121330192</c:v>
                </c:pt>
                <c:pt idx="56">
                  <c:v>84.43525639527337</c:v>
                </c:pt>
                <c:pt idx="57">
                  <c:v>83.46543049851633</c:v>
                </c:pt>
                <c:pt idx="58">
                  <c:v>82.54248823534675</c:v>
                </c:pt>
                <c:pt idx="59">
                  <c:v>81.66433780507315</c:v>
                </c:pt>
                <c:pt idx="60">
                  <c:v>80.82903768654761</c:v>
                </c:pt>
                <c:pt idx="61">
                  <c:v>80.0347847511324</c:v>
                </c:pt>
                <c:pt idx="62">
                  <c:v>79.27990354823275</c:v>
                </c:pt>
                <c:pt idx="63">
                  <c:v>78.56283663440526</c:v>
                </c:pt>
                <c:pt idx="64">
                  <c:v>77.88213583326322</c:v>
                </c:pt>
                <c:pt idx="65">
                  <c:v>77.23645432737443</c:v>
                </c:pt>
                <c:pt idx="66">
                  <c:v>76.62453949542328</c:v>
                </c:pt>
                <c:pt idx="67">
                  <c:v>76.04522641837075</c:v>
                </c:pt>
                <c:pt idx="68">
                  <c:v>75.49743198743084</c:v>
                </c:pt>
                <c:pt idx="69">
                  <c:v>74.98014955459203</c:v>
                </c:pt>
                <c:pt idx="70">
                  <c:v>74.49244407331385</c:v>
                </c:pt>
                <c:pt idx="71">
                  <c:v>74.03344768306695</c:v>
                </c:pt>
                <c:pt idx="72">
                  <c:v>73.60235569667871</c:v>
                </c:pt>
                <c:pt idx="73">
                  <c:v>73.19842295410037</c:v>
                </c:pt>
                <c:pt idx="74">
                  <c:v>72.82096051031215</c:v>
                </c:pt>
                <c:pt idx="75">
                  <c:v>72.46933262870581</c:v>
                </c:pt>
                <c:pt idx="76">
                  <c:v>72.14295405449286</c:v>
                </c:pt>
                <c:pt idx="77">
                  <c:v>71.84128754553741</c:v>
                </c:pt>
                <c:pt idx="78">
                  <c:v>71.56384164055206</c:v>
                </c:pt>
                <c:pt idx="79">
                  <c:v>71.310168646865</c:v>
                </c:pt>
                <c:pt idx="80">
                  <c:v>71.07986283200215</c:v>
                </c:pt>
                <c:pt idx="81">
                  <c:v>70.8725588051602</c:v>
                </c:pt>
                <c:pt idx="82">
                  <c:v>70.68793007630327</c:v>
                </c:pt>
                <c:pt idx="83">
                  <c:v>70.52568778211939</c:v>
                </c:pt>
                <c:pt idx="84">
                  <c:v>70.38557956944615</c:v>
                </c:pt>
                <c:pt idx="85">
                  <c:v>70.26738862803431</c:v>
                </c:pt>
                <c:pt idx="86">
                  <c:v>70.17093286568205</c:v>
                </c:pt>
                <c:pt idx="87">
                  <c:v>70.09606421985447</c:v>
                </c:pt>
                <c:pt idx="88">
                  <c:v>70.04266810091752</c:v>
                </c:pt>
                <c:pt idx="89">
                  <c:v>70.01066296307353</c:v>
                </c:pt>
                <c:pt idx="90">
                  <c:v>70.01066296307353</c:v>
                </c:pt>
                <c:pt idx="91">
                  <c:v>70</c:v>
                </c:pt>
              </c:numCache>
            </c:numRef>
          </c:yVal>
          <c:smooth val="0"/>
        </c:ser>
        <c:ser>
          <c:idx val="6"/>
          <c:order val="3"/>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00"/>
                </a:solidFill>
              </a:ln>
            </c:spPr>
          </c:marker>
          <c:xVal>
            <c:numRef>
              <c:f>'Load Parameters'!$B$4</c:f>
              <c:numCache>
                <c:ptCount val="1"/>
                <c:pt idx="0">
                  <c:v>20.704811054635428</c:v>
                </c:pt>
              </c:numCache>
            </c:numRef>
          </c:xVal>
          <c:yVal>
            <c:numRef>
              <c:f>'Load Parameters'!$B$3</c:f>
              <c:numCache>
                <c:ptCount val="1"/>
                <c:pt idx="0">
                  <c:v>150</c:v>
                </c:pt>
              </c:numCache>
            </c:numRef>
          </c:yVal>
          <c:smooth val="0"/>
        </c:ser>
        <c:axId val="37151645"/>
        <c:axId val="65929350"/>
      </c:scatterChart>
      <c:valAx>
        <c:axId val="37151645"/>
        <c:scaling>
          <c:orientation val="minMax"/>
          <c:max val="90"/>
        </c:scaling>
        <c:axPos val="b"/>
        <c:title>
          <c:tx>
            <c:rich>
              <a:bodyPr vert="horz" rot="0" anchor="ctr"/>
              <a:lstStyle/>
              <a:p>
                <a:pPr algn="ctr">
                  <a:defRPr/>
                </a:pPr>
                <a:r>
                  <a:rPr lang="en-US" cap="none" sz="8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65929350"/>
        <c:crosses val="autoZero"/>
        <c:crossBetween val="midCat"/>
        <c:dispUnits/>
      </c:valAx>
      <c:valAx>
        <c:axId val="65929350"/>
        <c:scaling>
          <c:orientation val="minMax"/>
        </c:scaling>
        <c:axPos val="l"/>
        <c:title>
          <c:tx>
            <c:rich>
              <a:bodyPr vert="horz" rot="-540000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37151645"/>
        <c:crosses val="autoZero"/>
        <c:crossBetween val="midCat"/>
        <c:dispUnits/>
      </c:valAx>
      <c:spPr>
        <a:solidFill>
          <a:srgbClr val="FFFFFF"/>
        </a:solidFill>
        <a:ln w="12700">
          <a:solidFill/>
        </a:ln>
      </c:spPr>
    </c:plotArea>
    <c:legend>
      <c:legendPos val="r"/>
      <c:layout>
        <c:manualLayout>
          <c:xMode val="edge"/>
          <c:yMode val="edge"/>
          <c:x val="0.77775"/>
          <c:y val="0.1135"/>
          <c:w val="0.19975"/>
          <c:h val="0.268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Rail Slide Load-Moment Capacity</a:t>
            </a:r>
          </a:p>
        </c:rich>
      </c:tx>
      <c:layout/>
      <c:spPr>
        <a:noFill/>
        <a:ln>
          <a:noFill/>
        </a:ln>
      </c:spPr>
    </c:title>
    <c:plotArea>
      <c:layout>
        <c:manualLayout>
          <c:xMode val="edge"/>
          <c:yMode val="edge"/>
          <c:x val="0.0415"/>
          <c:y val="0.0955"/>
          <c:w val="0.92775"/>
          <c:h val="0.8545"/>
        </c:manualLayout>
      </c:layout>
      <c:scatterChart>
        <c:scatterStyle val="line"/>
        <c:varyColors val="0"/>
        <c:ser>
          <c:idx val="0"/>
          <c:order val="0"/>
          <c:tx>
            <c:strRef>
              <c:f>Sheet4!$M$14</c:f>
              <c:strCache>
                <c:ptCount val="1"/>
                <c:pt idx="0">
                  <c:v>WL3</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Sheet4!$N$16:$N$18</c:f>
              <c:numCache>
                <c:ptCount val="3"/>
                <c:pt idx="0">
                  <c:v>4000</c:v>
                </c:pt>
                <c:pt idx="1">
                  <c:v>4000</c:v>
                </c:pt>
                <c:pt idx="2">
                  <c:v>0</c:v>
                </c:pt>
              </c:numCache>
            </c:numRef>
          </c:xVal>
          <c:yVal>
            <c:numRef>
              <c:f>Sheet4!$M$16:$M$18</c:f>
              <c:numCache>
                <c:ptCount val="3"/>
                <c:pt idx="0">
                  <c:v>0</c:v>
                </c:pt>
                <c:pt idx="1">
                  <c:v>20804</c:v>
                </c:pt>
                <c:pt idx="2">
                  <c:v>57788</c:v>
                </c:pt>
              </c:numCache>
            </c:numRef>
          </c:yVal>
          <c:smooth val="0"/>
        </c:ser>
        <c:ser>
          <c:idx val="1"/>
          <c:order val="1"/>
          <c:tx>
            <c:strRef>
              <c:f>Sheet4!$M$20</c:f>
              <c:strCache>
                <c:ptCount val="1"/>
                <c:pt idx="0">
                  <c:v>NL3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Sheet4!$N$22:$N$24</c:f>
              <c:numCache>
                <c:ptCount val="3"/>
                <c:pt idx="0">
                  <c:v>4000</c:v>
                </c:pt>
                <c:pt idx="1">
                  <c:v>4000</c:v>
                </c:pt>
                <c:pt idx="2">
                  <c:v>0</c:v>
                </c:pt>
              </c:numCache>
            </c:numRef>
          </c:xVal>
          <c:yVal>
            <c:numRef>
              <c:f>Sheet4!$M$22:$M$24</c:f>
              <c:numCache>
                <c:ptCount val="3"/>
                <c:pt idx="0">
                  <c:v>0</c:v>
                </c:pt>
                <c:pt idx="1">
                  <c:v>9950</c:v>
                </c:pt>
                <c:pt idx="2">
                  <c:v>27638</c:v>
                </c:pt>
              </c:numCache>
            </c:numRef>
          </c:yVal>
          <c:smooth val="0"/>
        </c:ser>
        <c:ser>
          <c:idx val="2"/>
          <c:order val="2"/>
          <c:tx>
            <c:strRef>
              <c:f>Sheet4!$M$26</c:f>
              <c:strCache>
                <c:ptCount val="1"/>
                <c:pt idx="0">
                  <c:v>R2</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Sheet4!$N$28:$N$30</c:f>
              <c:numCache>
                <c:ptCount val="3"/>
                <c:pt idx="0">
                  <c:v>2000</c:v>
                </c:pt>
                <c:pt idx="1">
                  <c:v>2000</c:v>
                </c:pt>
                <c:pt idx="2">
                  <c:v>0</c:v>
                </c:pt>
              </c:numCache>
            </c:numRef>
          </c:xVal>
          <c:yVal>
            <c:numRef>
              <c:f>Sheet4!$M$28:$M$30</c:f>
              <c:numCache>
                <c:ptCount val="3"/>
                <c:pt idx="0">
                  <c:v>0</c:v>
                </c:pt>
                <c:pt idx="1">
                  <c:v>4534</c:v>
                </c:pt>
                <c:pt idx="2">
                  <c:v>13335</c:v>
                </c:pt>
              </c:numCache>
            </c:numRef>
          </c:yVal>
          <c:smooth val="0"/>
        </c:ser>
        <c:ser>
          <c:idx val="3"/>
          <c:order val="3"/>
          <c:tx>
            <c:strRef>
              <c:f>Sheet4!$M$32</c:f>
              <c:strCache>
                <c:ptCount val="1"/>
                <c:pt idx="0">
                  <c:v>CS2</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Sheet4!$N$34:$N$36</c:f>
              <c:numCache>
                <c:ptCount val="3"/>
                <c:pt idx="0">
                  <c:v>500</c:v>
                </c:pt>
                <c:pt idx="1">
                  <c:v>500</c:v>
                </c:pt>
                <c:pt idx="2">
                  <c:v>0</c:v>
                </c:pt>
              </c:numCache>
            </c:numRef>
          </c:xVal>
          <c:yVal>
            <c:numRef>
              <c:f>Sheet4!$M$34:$M$36</c:f>
              <c:numCache>
                <c:ptCount val="3"/>
                <c:pt idx="0">
                  <c:v>0</c:v>
                </c:pt>
                <c:pt idx="1">
                  <c:v>9940</c:v>
                </c:pt>
                <c:pt idx="2">
                  <c:v>12123</c:v>
                </c:pt>
              </c:numCache>
            </c:numRef>
          </c:yVal>
          <c:smooth val="0"/>
        </c:ser>
        <c:ser>
          <c:idx val="4"/>
          <c:order val="4"/>
          <c:tx>
            <c:v>Application</c:v>
          </c:tx>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80"/>
                </a:solidFill>
              </a:ln>
            </c:spPr>
          </c:marker>
          <c:dPt>
            <c:idx val="0"/>
            <c:marker>
              <c:size val="10"/>
              <c:spPr>
                <a:solidFill>
                  <a:srgbClr val="00FFFF"/>
                </a:solidFill>
                <a:ln>
                  <a:solidFill>
                    <a:srgbClr val="000080"/>
                  </a:solidFill>
                </a:ln>
              </c:spPr>
            </c:marker>
          </c:dPt>
          <c:xVal>
            <c:numRef>
              <c:f>'Load Parameters'!$B$3</c:f>
              <c:numCache>
                <c:ptCount val="1"/>
                <c:pt idx="0">
                  <c:v>150</c:v>
                </c:pt>
              </c:numCache>
            </c:numRef>
          </c:xVal>
          <c:yVal>
            <c:numRef>
              <c:f>'Load Parameters'!$B$10</c:f>
              <c:numCache>
                <c:ptCount val="1"/>
                <c:pt idx="0">
                  <c:v>1320.512585137671</c:v>
                </c:pt>
              </c:numCache>
            </c:numRef>
          </c:yVal>
          <c:smooth val="0"/>
        </c:ser>
        <c:axId val="56493239"/>
        <c:axId val="38677104"/>
      </c:scatterChart>
      <c:valAx>
        <c:axId val="56493239"/>
        <c:scaling>
          <c:orientation val="minMax"/>
        </c:scaling>
        <c:axPos val="b"/>
        <c:title>
          <c:tx>
            <c:rich>
              <a:bodyPr vert="horz" rot="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38677104"/>
        <c:crosses val="autoZero"/>
        <c:crossBetween val="midCat"/>
        <c:dispUnits/>
      </c:valAx>
      <c:valAx>
        <c:axId val="38677104"/>
        <c:scaling>
          <c:orientation val="minMax"/>
          <c:min val="0"/>
        </c:scaling>
        <c:axPos val="l"/>
        <c:title>
          <c:tx>
            <c:rich>
              <a:bodyPr vert="horz" rot="-5400000" anchor="ctr"/>
              <a:lstStyle/>
              <a:p>
                <a:pPr algn="ctr">
                  <a:defRPr/>
                </a:pPr>
                <a:r>
                  <a:rPr lang="en-US" cap="none" sz="800" b="1" i="0" u="none" baseline="0">
                    <a:latin typeface="Arial"/>
                    <a:ea typeface="Arial"/>
                    <a:cs typeface="Arial"/>
                  </a:rPr>
                  <a:t>Moment (in-lbf)</a:t>
                </a:r>
              </a:p>
            </c:rich>
          </c:tx>
          <c:layout/>
          <c:overlay val="0"/>
          <c:spPr>
            <a:noFill/>
            <a:ln>
              <a:noFill/>
            </a:ln>
          </c:spPr>
        </c:title>
        <c:majorGridlines/>
        <c:delete val="0"/>
        <c:numFmt formatCode="General" sourceLinked="1"/>
        <c:majorTickMark val="out"/>
        <c:minorTickMark val="none"/>
        <c:tickLblPos val="nextTo"/>
        <c:crossAx val="56493239"/>
        <c:crosses val="autoZero"/>
        <c:crossBetween val="midCat"/>
        <c:dispUnits/>
      </c:valAx>
      <c:spPr>
        <a:noFill/>
      </c:spPr>
    </c:plotArea>
    <c:legend>
      <c:legendPos val="r"/>
      <c:layout>
        <c:manualLayout>
          <c:xMode val="edge"/>
          <c:yMode val="edge"/>
          <c:x val="0.80925"/>
          <c:y val="0.111"/>
          <c:w val="0.14675"/>
          <c:h val="0.2597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6</xdr:row>
      <xdr:rowOff>114300</xdr:rowOff>
    </xdr:from>
    <xdr:to>
      <xdr:col>9</xdr:col>
      <xdr:colOff>323850</xdr:colOff>
      <xdr:row>15</xdr:row>
      <xdr:rowOff>114300</xdr:rowOff>
    </xdr:to>
    <xdr:pic>
      <xdr:nvPicPr>
        <xdr:cNvPr id="1" name="Picture 8"/>
        <xdr:cNvPicPr preferRelativeResize="1">
          <a:picLocks noChangeAspect="1"/>
        </xdr:cNvPicPr>
      </xdr:nvPicPr>
      <xdr:blipFill>
        <a:blip r:embed="rId1"/>
        <a:stretch>
          <a:fillRect/>
        </a:stretch>
      </xdr:blipFill>
      <xdr:spPr>
        <a:xfrm>
          <a:off x="3790950" y="1133475"/>
          <a:ext cx="1495425" cy="1485900"/>
        </a:xfrm>
        <a:prstGeom prst="rect">
          <a:avLst/>
        </a:prstGeom>
        <a:noFill/>
        <a:ln w="9525" cmpd="sng">
          <a:noFill/>
        </a:ln>
      </xdr:spPr>
    </xdr:pic>
    <xdr:clientData/>
  </xdr:twoCellAnchor>
  <xdr:twoCellAnchor>
    <xdr:from>
      <xdr:col>3</xdr:col>
      <xdr:colOff>19050</xdr:colOff>
      <xdr:row>3</xdr:row>
      <xdr:rowOff>76200</xdr:rowOff>
    </xdr:from>
    <xdr:to>
      <xdr:col>4</xdr:col>
      <xdr:colOff>590550</xdr:colOff>
      <xdr:row>5</xdr:row>
      <xdr:rowOff>76200</xdr:rowOff>
    </xdr:to>
    <xdr:sp>
      <xdr:nvSpPr>
        <xdr:cNvPr id="2" name="Polygon 9"/>
        <xdr:cNvSpPr>
          <a:spLocks/>
        </xdr:cNvSpPr>
      </xdr:nvSpPr>
      <xdr:spPr>
        <a:xfrm>
          <a:off x="2571750" y="609600"/>
          <a:ext cx="1181100" cy="323850"/>
        </a:xfrm>
        <a:custGeom>
          <a:pathLst>
            <a:path h="44" w="154">
              <a:moveTo>
                <a:pt x="154" y="44"/>
              </a:moveTo>
              <a:lnTo>
                <a:pt x="74" y="44"/>
              </a:lnTo>
              <a:lnTo>
                <a:pt x="74" y="0"/>
              </a:ln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37</xdr:row>
      <xdr:rowOff>9525</xdr:rowOff>
    </xdr:from>
    <xdr:to>
      <xdr:col>9</xdr:col>
      <xdr:colOff>571500</xdr:colOff>
      <xdr:row>54</xdr:row>
      <xdr:rowOff>28575</xdr:rowOff>
    </xdr:to>
    <xdr:sp>
      <xdr:nvSpPr>
        <xdr:cNvPr id="3" name="TextBox 15"/>
        <xdr:cNvSpPr txBox="1">
          <a:spLocks noChangeArrowheads="1"/>
        </xdr:cNvSpPr>
      </xdr:nvSpPr>
      <xdr:spPr>
        <a:xfrm>
          <a:off x="47625" y="6115050"/>
          <a:ext cx="5486400" cy="2771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Instructions:
Enter values only in areas highlighted in yellow.
1. Select payload units from pulldown list (kg, lbf, newton)
2. Select distance units from pulldown list (in, mm)
3. Enter Payload
4. Enter slide angle from horizontal (Angle A)
5. Enter Slide skew angle (Angle B)
6. Enter the offset of the center of mass from the center of the carriage.  Distance is measured horizontally in plan view.
7. Enter the second offset as above.
8. Enter Working Slide Stroke in millimeters.  (Rail slides have limited minimum stroke)
9. Enter application location and comments in comments box. 
10. Print copy for design records.
11. Print graphs as required
12. Select appropriate tabs for application graphs and print.
Any options invalidated by the application  will be shown in red.  All others are calculated to be acceptible applications on the basis of bearing and cylinder capacity.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selection activeCell="C5" sqref="C5"/>
    </sheetView>
  </sheetViews>
  <sheetFormatPr defaultColWidth="9.140625" defaultRowHeight="12.75"/>
  <cols>
    <col min="1" max="1" width="20.00390625" style="0" customWidth="1"/>
    <col min="6" max="7" width="9.140625" style="0" hidden="1" customWidth="1"/>
    <col min="9" max="9" width="8.7109375" style="0" customWidth="1"/>
  </cols>
  <sheetData>
    <row r="1" spans="1:5" ht="15.75">
      <c r="A1" s="46" t="s">
        <v>17</v>
      </c>
      <c r="B1" s="46"/>
      <c r="C1" s="46"/>
      <c r="D1" s="46"/>
      <c r="E1" s="46"/>
    </row>
    <row r="2" ht="13.5" thickBot="1"/>
    <row r="3" spans="1:9" ht="12.75">
      <c r="A3" s="2" t="s">
        <v>0</v>
      </c>
      <c r="B3" s="21">
        <v>150</v>
      </c>
      <c r="C3" s="45" t="s">
        <v>14</v>
      </c>
      <c r="H3" s="47" t="s">
        <v>29</v>
      </c>
      <c r="I3" s="47"/>
    </row>
    <row r="4" spans="1:9" ht="12.75">
      <c r="A4" s="3" t="s">
        <v>5</v>
      </c>
      <c r="B4" s="39">
        <f>I6</f>
        <v>20.704811054635428</v>
      </c>
      <c r="C4" s="23" t="s">
        <v>50</v>
      </c>
      <c r="F4" t="s">
        <v>11</v>
      </c>
      <c r="G4">
        <v>1</v>
      </c>
      <c r="H4" s="28" t="s">
        <v>26</v>
      </c>
      <c r="I4" s="22">
        <v>30</v>
      </c>
    </row>
    <row r="5" spans="1:9" ht="12.75">
      <c r="A5" s="3" t="s">
        <v>1</v>
      </c>
      <c r="B5" s="22">
        <v>100</v>
      </c>
      <c r="C5" s="44" t="s">
        <v>12</v>
      </c>
      <c r="F5" t="s">
        <v>12</v>
      </c>
      <c r="G5">
        <v>25.4</v>
      </c>
      <c r="H5" s="28" t="s">
        <v>27</v>
      </c>
      <c r="I5" s="22">
        <v>45</v>
      </c>
    </row>
    <row r="6" spans="1:9" ht="12.75">
      <c r="A6" s="3" t="s">
        <v>2</v>
      </c>
      <c r="B6" s="22">
        <v>200</v>
      </c>
      <c r="C6" s="24" t="str">
        <f>C5</f>
        <v>mm</v>
      </c>
      <c r="H6" s="28" t="s">
        <v>28</v>
      </c>
      <c r="I6" s="35">
        <f>180*ASIN(SIN(I4*PI()/180)*COS(I5*PI()/180))/PI()</f>
        <v>20.704811054635428</v>
      </c>
    </row>
    <row r="7" spans="1:3" ht="12.75">
      <c r="A7" s="3" t="s">
        <v>3</v>
      </c>
      <c r="B7" s="34">
        <f>SQRT(B5^2+B6^2)/VLOOKUP(C5,dist,2)</f>
        <v>8.80341723425114</v>
      </c>
      <c r="C7" s="23" t="s">
        <v>16</v>
      </c>
    </row>
    <row r="8" spans="1:3" ht="12.75">
      <c r="A8" s="40" t="s">
        <v>56</v>
      </c>
      <c r="B8" s="22">
        <v>250</v>
      </c>
      <c r="C8" s="43" t="s">
        <v>12</v>
      </c>
    </row>
    <row r="9" spans="1:3" ht="12.75">
      <c r="A9" s="40" t="s">
        <v>49</v>
      </c>
      <c r="B9" s="42">
        <f>B3*VLOOKUP(C3,loadfac,2)</f>
        <v>330.75</v>
      </c>
      <c r="C9" s="41" t="s">
        <v>48</v>
      </c>
    </row>
    <row r="10" spans="1:7" ht="13.5" thickBot="1">
      <c r="A10" s="7" t="s">
        <v>4</v>
      </c>
      <c r="B10" s="25">
        <f>B7*load/VLOOKUP(C3,F4:G5,2)</f>
        <v>2911.7302502285647</v>
      </c>
      <c r="C10" s="26" t="s">
        <v>10</v>
      </c>
      <c r="F10" t="s">
        <v>14</v>
      </c>
      <c r="G10">
        <v>2.205</v>
      </c>
    </row>
    <row r="11" spans="1:7" ht="12.75">
      <c r="A11" s="37"/>
      <c r="B11" s="38"/>
      <c r="C11" s="37"/>
      <c r="F11" t="s">
        <v>13</v>
      </c>
      <c r="G11">
        <v>1</v>
      </c>
    </row>
    <row r="12" spans="1:7" ht="12.75">
      <c r="A12" s="37"/>
      <c r="B12" s="38"/>
      <c r="C12" s="37"/>
      <c r="F12" t="s">
        <v>15</v>
      </c>
      <c r="G12">
        <v>0.225</v>
      </c>
    </row>
    <row r="13" ht="13.5" thickBot="1"/>
    <row r="14" spans="1:5" ht="13.5" thickBot="1">
      <c r="A14" s="20" t="s">
        <v>6</v>
      </c>
      <c r="B14" s="17" t="s">
        <v>7</v>
      </c>
      <c r="C14" s="18" t="s">
        <v>8</v>
      </c>
      <c r="D14" s="18" t="s">
        <v>7</v>
      </c>
      <c r="E14" s="19" t="s">
        <v>8</v>
      </c>
    </row>
    <row r="15" spans="1:5" ht="12.75">
      <c r="A15" s="2" t="s">
        <v>51</v>
      </c>
      <c r="B15" s="11">
        <f>750-450*SIN(angle*PI()/180)</f>
        <v>590.9009742330268</v>
      </c>
      <c r="C15" s="12">
        <f>1000-600*SIN(angle*PI()/180)</f>
        <v>787.8679656440357</v>
      </c>
      <c r="D15" s="13">
        <f aca="true" t="shared" si="0" ref="D15:E18">load/B15</f>
        <v>0.5597384577497175</v>
      </c>
      <c r="E15" s="14">
        <f t="shared" si="0"/>
        <v>0.41980384331228815</v>
      </c>
    </row>
    <row r="16" spans="1:5" ht="12.75">
      <c r="A16" s="3" t="s">
        <v>52</v>
      </c>
      <c r="B16" s="15">
        <f>1700-1250*SIN(angle*PI()/180)</f>
        <v>1258.0582617584078</v>
      </c>
      <c r="C16" s="4">
        <f>2267-1667*SIN(angle*PI()/180)</f>
        <v>1677.6264978810127</v>
      </c>
      <c r="D16" s="5">
        <f t="shared" si="0"/>
        <v>0.2629051531665199</v>
      </c>
      <c r="E16" s="6">
        <f t="shared" si="0"/>
        <v>0.1971535382981646</v>
      </c>
    </row>
    <row r="17" spans="1:5" ht="12.75">
      <c r="A17" s="3" t="s">
        <v>53</v>
      </c>
      <c r="B17" s="30">
        <f>2267-1420*SIN(angle*PI()/180)</f>
        <v>1764.9541853575513</v>
      </c>
      <c r="C17" s="31">
        <f>2667-1700*SIN(angle*PI()/180)</f>
        <v>2065.9592359914345</v>
      </c>
      <c r="D17" s="32">
        <f t="shared" si="0"/>
        <v>0.18739863206873858</v>
      </c>
      <c r="E17" s="33">
        <f t="shared" si="0"/>
        <v>0.16009512396854053</v>
      </c>
    </row>
    <row r="18" spans="1:5" ht="12.75">
      <c r="A18" s="29" t="s">
        <v>39</v>
      </c>
      <c r="B18" s="30">
        <f>VLOOKUP(angle,rs,7)</f>
        <v>438.5706600244631</v>
      </c>
      <c r="C18" s="31">
        <f>VLOOKUP(angle,rs,6)</f>
        <v>500</v>
      </c>
      <c r="D18" s="32">
        <f t="shared" si="0"/>
        <v>0.7541544160330995</v>
      </c>
      <c r="E18" s="33">
        <f t="shared" si="0"/>
        <v>0.6615</v>
      </c>
    </row>
    <row r="19" spans="1:5" ht="12.75">
      <c r="A19" s="29" t="s">
        <v>30</v>
      </c>
      <c r="B19" s="30">
        <f>VLOOKUP(angle,rs,5)</f>
        <v>1023.3315400570806</v>
      </c>
      <c r="C19" s="31">
        <f>VLOOKUP(angle,rs,4)</f>
        <v>1365.4166548761618</v>
      </c>
      <c r="D19" s="32">
        <f>load/B19</f>
        <v>0.3232090354427569</v>
      </c>
      <c r="E19" s="33">
        <f>load/C19</f>
        <v>0.24223375247315831</v>
      </c>
    </row>
    <row r="20" spans="1:5" ht="13.5" thickBot="1">
      <c r="A20" s="36" t="s">
        <v>47</v>
      </c>
      <c r="B20" s="16">
        <f>VLOOKUP(angle,rs,3)</f>
        <v>1023.3315400570806</v>
      </c>
      <c r="C20" s="8">
        <f>VLOOKUP(angle,rs,2)</f>
        <v>1365.4166548761618</v>
      </c>
      <c r="D20" s="9">
        <f>load/B20</f>
        <v>0.3232090354427569</v>
      </c>
      <c r="E20" s="10">
        <f>load/C20</f>
        <v>0.24223375247315831</v>
      </c>
    </row>
    <row r="21" spans="2:5" ht="13.5" thickBot="1">
      <c r="B21" s="1"/>
      <c r="C21" s="1"/>
      <c r="D21" s="1"/>
      <c r="E21" s="1"/>
    </row>
    <row r="22" spans="1:5" ht="13.5" thickBot="1">
      <c r="A22" s="20" t="s">
        <v>9</v>
      </c>
      <c r="B22" s="17" t="s">
        <v>7</v>
      </c>
      <c r="C22" s="18" t="s">
        <v>8</v>
      </c>
      <c r="D22" s="18" t="s">
        <v>7</v>
      </c>
      <c r="E22" s="19" t="s">
        <v>8</v>
      </c>
    </row>
    <row r="23" spans="1:5" ht="12.75">
      <c r="A23" s="2" t="s">
        <v>51</v>
      </c>
      <c r="B23" s="12">
        <f>5000-3200*SIN(angle*PI()/180)</f>
        <v>3868.629150101524</v>
      </c>
      <c r="C23" s="12">
        <f>5000-2400*SIN(angle*PI()/180)</f>
        <v>4151.471862576143</v>
      </c>
      <c r="D23" s="13">
        <f aca="true" t="shared" si="1" ref="D23:E25">moment/B23</f>
        <v>0.7526516854561137</v>
      </c>
      <c r="E23" s="14">
        <f t="shared" si="1"/>
        <v>0.7013729941124369</v>
      </c>
    </row>
    <row r="24" spans="1:5" ht="12.75">
      <c r="A24" s="3" t="s">
        <v>52</v>
      </c>
      <c r="B24" s="4">
        <f>12500-8450*SIN(angle*PI()/180)</f>
        <v>9512.473849486836</v>
      </c>
      <c r="C24" s="4">
        <f>12500-6337.5*SIN(angle*PI()/180)</f>
        <v>10259.355387115127</v>
      </c>
      <c r="D24" s="5">
        <f t="shared" si="1"/>
        <v>0.30609600576044077</v>
      </c>
      <c r="E24" s="6">
        <f t="shared" si="1"/>
        <v>0.2838122026541208</v>
      </c>
    </row>
    <row r="25" spans="1:5" ht="12.75">
      <c r="A25" s="3" t="s">
        <v>53</v>
      </c>
      <c r="B25" s="4">
        <f>16000-8450*SIN(angle*PI()/180)</f>
        <v>13012.473849486836</v>
      </c>
      <c r="C25" s="4">
        <f>16000-6337.5*SIN(angle*PI()/180)</f>
        <v>13759.355387115127</v>
      </c>
      <c r="D25" s="5">
        <f t="shared" si="1"/>
        <v>0.22376454192400874</v>
      </c>
      <c r="E25" s="6">
        <f t="shared" si="1"/>
        <v>0.2116182167193122</v>
      </c>
    </row>
    <row r="26" spans="1:5" ht="12.75">
      <c r="A26" s="29" t="s">
        <v>39</v>
      </c>
      <c r="B26" s="48">
        <f>MAX(IF(load&gt;Sheet4!P4,0,Sheet4!P7-Sheet4!P8*load),0.01)</f>
        <v>10678.9455</v>
      </c>
      <c r="C26" s="48"/>
      <c r="D26" s="49">
        <f>MIN(moment/B26,100)</f>
        <v>0.2726608399891698</v>
      </c>
      <c r="E26" s="50"/>
    </row>
    <row r="27" spans="1:5" ht="12.75">
      <c r="A27" s="29" t="s">
        <v>30</v>
      </c>
      <c r="B27" s="48">
        <f>MAX(Sheet4!O7-Sheet4!O8*load,0.01)</f>
        <v>11879.534625</v>
      </c>
      <c r="C27" s="48"/>
      <c r="D27" s="49">
        <f>MIN(moment/B27,100)</f>
        <v>0.24510474039117208</v>
      </c>
      <c r="E27" s="50"/>
    </row>
    <row r="28" spans="1:5" ht="12.75">
      <c r="A28" s="29" t="s">
        <v>40</v>
      </c>
      <c r="B28" s="48">
        <f>MAX(Sheet4!N7-Sheet4!N8*load,0)</f>
        <v>26175.4235</v>
      </c>
      <c r="C28" s="48"/>
      <c r="D28" s="49">
        <f>MIN(moment/B28,100)</f>
        <v>0.11123908846130282</v>
      </c>
      <c r="E28" s="50"/>
    </row>
    <row r="29" spans="1:5" ht="13.5" thickBot="1">
      <c r="A29" s="36" t="s">
        <v>41</v>
      </c>
      <c r="B29" s="58">
        <f>MAX(Sheet4!M7-Sheet4!M8*load,0)</f>
        <v>54729.8855</v>
      </c>
      <c r="C29" s="58"/>
      <c r="D29" s="51">
        <f>MIN(moment/B29,100)</f>
        <v>0.053201833397377836</v>
      </c>
      <c r="E29" s="52"/>
    </row>
    <row r="31" ht="12.75">
      <c r="A31" t="s">
        <v>18</v>
      </c>
    </row>
    <row r="32" spans="1:10" ht="12.75">
      <c r="A32" s="53"/>
      <c r="B32" s="54"/>
      <c r="C32" s="54"/>
      <c r="D32" s="54"/>
      <c r="E32" s="54"/>
      <c r="F32" s="55"/>
      <c r="G32" s="55"/>
      <c r="H32" s="55"/>
      <c r="I32" s="55"/>
      <c r="J32" s="55"/>
    </row>
    <row r="33" spans="1:10" ht="12.75">
      <c r="A33" s="56"/>
      <c r="B33" s="57"/>
      <c r="C33" s="57"/>
      <c r="D33" s="57"/>
      <c r="E33" s="54"/>
      <c r="F33" s="55"/>
      <c r="G33" s="55"/>
      <c r="H33" s="55"/>
      <c r="I33" s="55"/>
      <c r="J33" s="55"/>
    </row>
    <row r="34" spans="1:10" ht="12.75">
      <c r="A34" s="56"/>
      <c r="B34" s="57"/>
      <c r="C34" s="57"/>
      <c r="D34" s="57"/>
      <c r="E34" s="54"/>
      <c r="F34" s="55"/>
      <c r="G34" s="55"/>
      <c r="H34" s="55"/>
      <c r="I34" s="55"/>
      <c r="J34" s="55"/>
    </row>
    <row r="35" spans="1:10" ht="12.75">
      <c r="A35" s="56"/>
      <c r="B35" s="54"/>
      <c r="C35" s="54"/>
      <c r="D35" s="54"/>
      <c r="E35" s="54"/>
      <c r="F35" s="55"/>
      <c r="G35" s="55"/>
      <c r="H35" s="55"/>
      <c r="I35" s="55"/>
      <c r="J35" s="55"/>
    </row>
  </sheetData>
  <sheetProtection selectLockedCells="1"/>
  <mergeCells count="11">
    <mergeCell ref="D28:E28"/>
    <mergeCell ref="D29:E29"/>
    <mergeCell ref="A32:J35"/>
    <mergeCell ref="B28:C28"/>
    <mergeCell ref="B29:C29"/>
    <mergeCell ref="A1:E1"/>
    <mergeCell ref="H3:I3"/>
    <mergeCell ref="B26:C26"/>
    <mergeCell ref="B27:C27"/>
    <mergeCell ref="D26:E26"/>
    <mergeCell ref="D27:E27"/>
  </mergeCells>
  <conditionalFormatting sqref="D15:E20 D23:D29 E23:E25">
    <cfRule type="cellIs" priority="1" dxfId="0" operator="greaterThan" stopIfTrue="1">
      <formula>1</formula>
    </cfRule>
  </conditionalFormatting>
  <conditionalFormatting sqref="A18:A19 A26:A27">
    <cfRule type="expression" priority="2" dxfId="0" stopIfTrue="1">
      <formula>($B$8&lt;20)</formula>
    </cfRule>
  </conditionalFormatting>
  <conditionalFormatting sqref="A28">
    <cfRule type="expression" priority="3" dxfId="0" stopIfTrue="1">
      <formula>($B$8&lt;25)</formula>
    </cfRule>
  </conditionalFormatting>
  <conditionalFormatting sqref="A29 A20">
    <cfRule type="expression" priority="4" dxfId="0" stopIfTrue="1">
      <formula>($B$8&lt;25)</formula>
    </cfRule>
  </conditionalFormatting>
  <dataValidations count="3">
    <dataValidation type="list" allowBlank="1" showInputMessage="1" showErrorMessage="1" sqref="C5">
      <formula1>$F$4:$F$5</formula1>
    </dataValidation>
    <dataValidation type="list" allowBlank="1" showInputMessage="1" showErrorMessage="1" sqref="C3">
      <formula1>$F$10:$F$12</formula1>
    </dataValidation>
    <dataValidation type="whole" allowBlank="1" showInputMessage="1" showErrorMessage="1" sqref="C8 B8">
      <formula1>5</formula1>
      <formula2>500</formula2>
    </dataValidation>
  </dataValidations>
  <printOptions/>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94"/>
  <sheetViews>
    <sheetView workbookViewId="0" topLeftCell="A1">
      <selection activeCell="P43" sqref="P43"/>
    </sheetView>
  </sheetViews>
  <sheetFormatPr defaultColWidth="9.140625" defaultRowHeight="12.75"/>
  <sheetData>
    <row r="1" spans="2:13" ht="12.75">
      <c r="B1" s="59" t="s">
        <v>0</v>
      </c>
      <c r="C1" s="59"/>
      <c r="D1" s="59"/>
      <c r="E1" s="59"/>
      <c r="F1" s="59"/>
      <c r="G1" s="59"/>
      <c r="H1" s="59" t="s">
        <v>25</v>
      </c>
      <c r="I1" s="59"/>
      <c r="J1" s="59"/>
      <c r="K1" s="59"/>
      <c r="L1" s="59"/>
      <c r="M1" s="59"/>
    </row>
    <row r="2" spans="2:14" ht="25.5">
      <c r="B2" s="27" t="s">
        <v>19</v>
      </c>
      <c r="C2" s="27" t="s">
        <v>20</v>
      </c>
      <c r="D2" s="27" t="s">
        <v>21</v>
      </c>
      <c r="E2" s="27" t="s">
        <v>22</v>
      </c>
      <c r="F2" s="27" t="s">
        <v>23</v>
      </c>
      <c r="G2" s="27" t="s">
        <v>24</v>
      </c>
      <c r="H2" s="27" t="s">
        <v>19</v>
      </c>
      <c r="I2" s="27" t="s">
        <v>20</v>
      </c>
      <c r="J2" s="27" t="s">
        <v>21</v>
      </c>
      <c r="K2" s="27" t="s">
        <v>22</v>
      </c>
      <c r="L2" s="27" t="s">
        <v>23</v>
      </c>
      <c r="M2" s="27" t="s">
        <v>24</v>
      </c>
      <c r="N2" s="27"/>
    </row>
    <row r="3" spans="1:13" ht="12.75">
      <c r="A3">
        <v>0</v>
      </c>
      <c r="B3">
        <f>750-450*SIN(A3*PI()/180)</f>
        <v>750</v>
      </c>
      <c r="C3">
        <f>1000-600*SIN(A3*PI()/180)</f>
        <v>1000</v>
      </c>
      <c r="D3">
        <f>1700-1250*SIN(A3*PI()/180)</f>
        <v>1700</v>
      </c>
      <c r="E3">
        <f>2267-1667*SIN(A3*PI()/180)</f>
        <v>2267</v>
      </c>
      <c r="F3">
        <f>2267-1420*SIN(A3*PI()/180)</f>
        <v>2267</v>
      </c>
      <c r="G3">
        <f>2667-1700*SIN(A3*PI()/180)</f>
        <v>2667</v>
      </c>
      <c r="H3">
        <f>5000-3200*SIN(A3*PI()/180)</f>
        <v>5000</v>
      </c>
      <c r="I3">
        <f>5000-2400*SIN(A3*PI()/180)</f>
        <v>5000</v>
      </c>
      <c r="J3">
        <f>12500-8450*SIN(A3*PI()/180)</f>
        <v>12500</v>
      </c>
      <c r="K3">
        <f>12500-6337.5*SIN(A3*PI()/180)</f>
        <v>12500</v>
      </c>
      <c r="L3">
        <f>16000-8450*SIN(A3*PI()/180)</f>
        <v>16000</v>
      </c>
      <c r="M3">
        <f>16000-6337.5*SIN(A3*PI()/180)</f>
        <v>16000</v>
      </c>
    </row>
    <row r="4" spans="1:13" ht="12.75">
      <c r="A4">
        <v>1</v>
      </c>
      <c r="B4">
        <f aca="true" t="shared" si="0" ref="B4:B67">750-450*SIN(A4*PI()/180)</f>
        <v>742.1464171032225</v>
      </c>
      <c r="C4">
        <f aca="true" t="shared" si="1" ref="C4:C67">1000-600*SIN(A4*PI()/180)</f>
        <v>989.52855613763</v>
      </c>
      <c r="D4">
        <f aca="true" t="shared" si="2" ref="D4:D67">1700-1250*SIN(A4*PI()/180)</f>
        <v>1678.1844919533955</v>
      </c>
      <c r="E4">
        <f aca="true" t="shared" si="3" ref="E4:E67">2267-1667*SIN(A4*PI()/180)</f>
        <v>2237.9068384690486</v>
      </c>
      <c r="F4">
        <f aca="true" t="shared" si="4" ref="F4:F67">2267-1420*SIN(A4*PI()/180)</f>
        <v>2242.2175828590575</v>
      </c>
      <c r="G4">
        <f aca="true" t="shared" si="5" ref="G4:G67">2667-1700*SIN(A4*PI()/180)</f>
        <v>2637.330909056618</v>
      </c>
      <c r="H4">
        <f aca="true" t="shared" si="6" ref="H4:H67">5000-3200*SIN(A4*PI()/180)</f>
        <v>4944.152299400693</v>
      </c>
      <c r="I4">
        <f aca="true" t="shared" si="7" ref="I4:I67">5000-2400*SIN(A4*PI()/180)</f>
        <v>4958.11422455052</v>
      </c>
      <c r="J4">
        <f aca="true" t="shared" si="8" ref="J4:J67">12500-8450*SIN(A4*PI()/180)</f>
        <v>12352.527165604954</v>
      </c>
      <c r="K4">
        <f aca="true" t="shared" si="9" ref="K4:K67">12500-6337.5*SIN(A4*PI()/180)</f>
        <v>12389.395374203716</v>
      </c>
      <c r="L4">
        <f aca="true" t="shared" si="10" ref="L4:L67">16000-8450*SIN(A4*PI()/180)</f>
        <v>15852.527165604954</v>
      </c>
      <c r="M4">
        <f aca="true" t="shared" si="11" ref="M4:M67">16000-6337.5*SIN(A4*PI()/180)</f>
        <v>15889.395374203716</v>
      </c>
    </row>
    <row r="5" spans="1:13" ht="12.75">
      <c r="A5">
        <v>2</v>
      </c>
      <c r="B5">
        <f t="shared" si="0"/>
        <v>734.2952264838746</v>
      </c>
      <c r="C5">
        <f t="shared" si="1"/>
        <v>979.0603019784994</v>
      </c>
      <c r="D5">
        <f t="shared" si="2"/>
        <v>1656.3756291218738</v>
      </c>
      <c r="E5">
        <f t="shared" si="3"/>
        <v>2208.8225389969307</v>
      </c>
      <c r="F5">
        <f t="shared" si="4"/>
        <v>2217.4427146824487</v>
      </c>
      <c r="G5">
        <f t="shared" si="5"/>
        <v>2607.6708556057483</v>
      </c>
      <c r="H5">
        <f t="shared" si="6"/>
        <v>4888.321610551997</v>
      </c>
      <c r="I5">
        <f t="shared" si="7"/>
        <v>4916.241207913998</v>
      </c>
      <c r="J5">
        <f t="shared" si="8"/>
        <v>12205.099252863867</v>
      </c>
      <c r="K5">
        <f t="shared" si="9"/>
        <v>12278.8244396479</v>
      </c>
      <c r="L5">
        <f t="shared" si="10"/>
        <v>15705.099252863867</v>
      </c>
      <c r="M5">
        <f t="shared" si="11"/>
        <v>15778.8244396479</v>
      </c>
    </row>
    <row r="6" spans="1:13" ht="12.75">
      <c r="A6">
        <v>3</v>
      </c>
      <c r="B6">
        <f t="shared" si="0"/>
        <v>726.4488196906752</v>
      </c>
      <c r="C6">
        <f t="shared" si="1"/>
        <v>968.5984262542337</v>
      </c>
      <c r="D6">
        <f t="shared" si="2"/>
        <v>1634.5800546963203</v>
      </c>
      <c r="E6">
        <f t="shared" si="3"/>
        <v>2179.7559609430127</v>
      </c>
      <c r="F6">
        <f t="shared" si="4"/>
        <v>2192.68294213502</v>
      </c>
      <c r="G6">
        <f t="shared" si="5"/>
        <v>2578.0288743869955</v>
      </c>
      <c r="H6">
        <f t="shared" si="6"/>
        <v>4832.524940022579</v>
      </c>
      <c r="I6">
        <f t="shared" si="7"/>
        <v>4874.393705016935</v>
      </c>
      <c r="J6">
        <f t="shared" si="8"/>
        <v>12057.761169747124</v>
      </c>
      <c r="K6">
        <f t="shared" si="9"/>
        <v>12168.320877310343</v>
      </c>
      <c r="L6">
        <f t="shared" si="10"/>
        <v>15557.761169747124</v>
      </c>
      <c r="M6">
        <f t="shared" si="11"/>
        <v>15668.320877310343</v>
      </c>
    </row>
    <row r="7" spans="1:13" ht="12.75">
      <c r="A7">
        <v>4</v>
      </c>
      <c r="B7">
        <f t="shared" si="0"/>
        <v>718.6095868151436</v>
      </c>
      <c r="C7">
        <f t="shared" si="1"/>
        <v>958.1461157535248</v>
      </c>
      <c r="D7">
        <f t="shared" si="2"/>
        <v>1612.8044078198434</v>
      </c>
      <c r="E7">
        <f t="shared" si="3"/>
        <v>2150.715958268543</v>
      </c>
      <c r="F7">
        <f t="shared" si="4"/>
        <v>2167.945807283342</v>
      </c>
      <c r="G7">
        <f t="shared" si="5"/>
        <v>2548.413994634987</v>
      </c>
      <c r="H7">
        <f t="shared" si="6"/>
        <v>4776.779284018799</v>
      </c>
      <c r="I7">
        <f t="shared" si="7"/>
        <v>4832.584463014099</v>
      </c>
      <c r="J7">
        <f t="shared" si="8"/>
        <v>11910.557796862142</v>
      </c>
      <c r="K7">
        <f t="shared" si="9"/>
        <v>12057.918347646606</v>
      </c>
      <c r="L7">
        <f t="shared" si="10"/>
        <v>15410.557796862142</v>
      </c>
      <c r="M7">
        <f t="shared" si="11"/>
        <v>15557.918347646606</v>
      </c>
    </row>
    <row r="8" spans="1:13" ht="12.75">
      <c r="A8">
        <v>5</v>
      </c>
      <c r="B8">
        <f t="shared" si="0"/>
        <v>710.7799157635538</v>
      </c>
      <c r="C8">
        <f t="shared" si="1"/>
        <v>947.7065543514051</v>
      </c>
      <c r="D8">
        <f t="shared" si="2"/>
        <v>1591.0553215654272</v>
      </c>
      <c r="E8">
        <f t="shared" si="3"/>
        <v>2121.711376839654</v>
      </c>
      <c r="F8">
        <f t="shared" si="4"/>
        <v>2143.2388452983255</v>
      </c>
      <c r="G8">
        <f t="shared" si="5"/>
        <v>2518.8352373289813</v>
      </c>
      <c r="H8">
        <f t="shared" si="6"/>
        <v>4721.1016232074935</v>
      </c>
      <c r="I8">
        <f t="shared" si="7"/>
        <v>4790.826217405621</v>
      </c>
      <c r="J8">
        <f t="shared" si="8"/>
        <v>11763.533973782289</v>
      </c>
      <c r="K8">
        <f t="shared" si="9"/>
        <v>11947.650480336717</v>
      </c>
      <c r="L8">
        <f t="shared" si="10"/>
        <v>15263.533973782289</v>
      </c>
      <c r="M8">
        <f t="shared" si="11"/>
        <v>15447.650480336717</v>
      </c>
    </row>
    <row r="9" spans="1:13" ht="12.75">
      <c r="A9">
        <v>6</v>
      </c>
      <c r="B9">
        <f t="shared" si="0"/>
        <v>702.962191529556</v>
      </c>
      <c r="C9">
        <f t="shared" si="1"/>
        <v>937.2829220394079</v>
      </c>
      <c r="D9">
        <f t="shared" si="2"/>
        <v>1569.3394209154333</v>
      </c>
      <c r="E9">
        <f t="shared" si="3"/>
        <v>2092.751051732822</v>
      </c>
      <c r="F9">
        <f t="shared" si="4"/>
        <v>2118.569582159932</v>
      </c>
      <c r="G9">
        <f t="shared" si="5"/>
        <v>2489.301612444989</v>
      </c>
      <c r="H9">
        <f t="shared" si="6"/>
        <v>4665.508917543509</v>
      </c>
      <c r="I9">
        <f t="shared" si="7"/>
        <v>4749.131688157631</v>
      </c>
      <c r="J9">
        <f t="shared" si="8"/>
        <v>11616.734485388328</v>
      </c>
      <c r="K9">
        <f t="shared" si="9"/>
        <v>11837.550864041246</v>
      </c>
      <c r="L9">
        <f t="shared" si="10"/>
        <v>15116.734485388328</v>
      </c>
      <c r="M9">
        <f t="shared" si="11"/>
        <v>15337.550864041246</v>
      </c>
    </row>
    <row r="10" spans="1:13" ht="12.75">
      <c r="A10">
        <v>7</v>
      </c>
      <c r="B10">
        <f t="shared" si="0"/>
        <v>695.1587954676836</v>
      </c>
      <c r="C10">
        <f t="shared" si="1"/>
        <v>926.8783939569115</v>
      </c>
      <c r="D10">
        <f t="shared" si="2"/>
        <v>1547.6633207435657</v>
      </c>
      <c r="E10">
        <f t="shared" si="3"/>
        <v>2063.843804543619</v>
      </c>
      <c r="F10">
        <f t="shared" si="4"/>
        <v>2093.9455323646907</v>
      </c>
      <c r="G10">
        <f t="shared" si="5"/>
        <v>2459.8221162112495</v>
      </c>
      <c r="H10">
        <f t="shared" si="6"/>
        <v>4610.018101103528</v>
      </c>
      <c r="I10">
        <f t="shared" si="7"/>
        <v>4707.5135758276465</v>
      </c>
      <c r="J10">
        <f t="shared" si="8"/>
        <v>11470.204048226504</v>
      </c>
      <c r="K10">
        <f t="shared" si="9"/>
        <v>11727.653036169879</v>
      </c>
      <c r="L10">
        <f t="shared" si="10"/>
        <v>14970.204048226504</v>
      </c>
      <c r="M10">
        <f t="shared" si="11"/>
        <v>15227.653036169879</v>
      </c>
    </row>
    <row r="11" spans="1:13" ht="12.75">
      <c r="A11">
        <v>8</v>
      </c>
      <c r="B11">
        <f t="shared" si="0"/>
        <v>687.3721045679706</v>
      </c>
      <c r="C11">
        <f t="shared" si="1"/>
        <v>916.4961394239607</v>
      </c>
      <c r="D11">
        <f t="shared" si="2"/>
        <v>1526.0336237999181</v>
      </c>
      <c r="E11">
        <f t="shared" si="3"/>
        <v>2034.998440699571</v>
      </c>
      <c r="F11">
        <f t="shared" si="4"/>
        <v>2069.374196636707</v>
      </c>
      <c r="G11">
        <f t="shared" si="5"/>
        <v>2430.4057283678885</v>
      </c>
      <c r="H11">
        <f t="shared" si="6"/>
        <v>4554.646076927791</v>
      </c>
      <c r="I11">
        <f t="shared" si="7"/>
        <v>4665.984557695843</v>
      </c>
      <c r="J11">
        <f t="shared" si="8"/>
        <v>11323.987296887448</v>
      </c>
      <c r="K11">
        <f t="shared" si="9"/>
        <v>11617.990472665586</v>
      </c>
      <c r="L11">
        <f t="shared" si="10"/>
        <v>14823.987296887448</v>
      </c>
      <c r="M11">
        <f t="shared" si="11"/>
        <v>15117.990472665586</v>
      </c>
    </row>
    <row r="12" spans="1:13" ht="12.75">
      <c r="A12">
        <v>9</v>
      </c>
      <c r="B12">
        <f t="shared" si="0"/>
        <v>679.6044907318961</v>
      </c>
      <c r="C12">
        <f t="shared" si="1"/>
        <v>906.1393209758614</v>
      </c>
      <c r="D12">
        <f t="shared" si="2"/>
        <v>1504.4569186997114</v>
      </c>
      <c r="E12">
        <f t="shared" si="3"/>
        <v>2006.223746777935</v>
      </c>
      <c r="F12">
        <f t="shared" si="4"/>
        <v>2044.8630596428723</v>
      </c>
      <c r="G12">
        <f t="shared" si="5"/>
        <v>2401.0614094316074</v>
      </c>
      <c r="H12">
        <f t="shared" si="6"/>
        <v>4499.409711871262</v>
      </c>
      <c r="I12">
        <f t="shared" si="7"/>
        <v>4624.557283903446</v>
      </c>
      <c r="J12">
        <f t="shared" si="8"/>
        <v>11178.128770410049</v>
      </c>
      <c r="K12">
        <f t="shared" si="9"/>
        <v>11508.596577807537</v>
      </c>
      <c r="L12">
        <f t="shared" si="10"/>
        <v>14678.128770410049</v>
      </c>
      <c r="M12">
        <f t="shared" si="11"/>
        <v>15008.596577807537</v>
      </c>
    </row>
    <row r="13" spans="1:13" ht="12.75">
      <c r="A13">
        <v>10</v>
      </c>
      <c r="B13">
        <f t="shared" si="0"/>
        <v>671.8583200498814</v>
      </c>
      <c r="C13">
        <f t="shared" si="1"/>
        <v>895.8110933998418</v>
      </c>
      <c r="D13">
        <f t="shared" si="2"/>
        <v>1482.939777916337</v>
      </c>
      <c r="E13">
        <f t="shared" si="3"/>
        <v>1977.528487829227</v>
      </c>
      <c r="F13">
        <f t="shared" si="4"/>
        <v>2020.419587712959</v>
      </c>
      <c r="G13">
        <f t="shared" si="5"/>
        <v>2371.7980979662184</v>
      </c>
      <c r="H13">
        <f t="shared" si="6"/>
        <v>4444.325831465823</v>
      </c>
      <c r="I13">
        <f t="shared" si="7"/>
        <v>4583.2443735993675</v>
      </c>
      <c r="J13">
        <f t="shared" si="8"/>
        <v>11032.672898714438</v>
      </c>
      <c r="K13">
        <f t="shared" si="9"/>
        <v>11399.504674035828</v>
      </c>
      <c r="L13">
        <f t="shared" si="10"/>
        <v>14532.672898714438</v>
      </c>
      <c r="M13">
        <f t="shared" si="11"/>
        <v>14899.504674035828</v>
      </c>
    </row>
    <row r="14" spans="1:13" ht="12.75">
      <c r="A14">
        <v>11</v>
      </c>
      <c r="B14">
        <f t="shared" si="0"/>
        <v>664.1359520805548</v>
      </c>
      <c r="C14">
        <f t="shared" si="1"/>
        <v>885.5146027740731</v>
      </c>
      <c r="D14">
        <f t="shared" si="2"/>
        <v>1461.488755779319</v>
      </c>
      <c r="E14">
        <f t="shared" si="3"/>
        <v>1948.9214047072999</v>
      </c>
      <c r="F14">
        <f t="shared" si="4"/>
        <v>1996.0512265653065</v>
      </c>
      <c r="G14">
        <f t="shared" si="5"/>
        <v>2342.624707859874</v>
      </c>
      <c r="H14">
        <f t="shared" si="6"/>
        <v>4389.411214795056</v>
      </c>
      <c r="I14">
        <f t="shared" si="7"/>
        <v>4542.058411096293</v>
      </c>
      <c r="J14">
        <f t="shared" si="8"/>
        <v>10887.663989068196</v>
      </c>
      <c r="K14">
        <f t="shared" si="9"/>
        <v>11290.747991801147</v>
      </c>
      <c r="L14">
        <f t="shared" si="10"/>
        <v>14387.663989068196</v>
      </c>
      <c r="M14">
        <f t="shared" si="11"/>
        <v>14790.747991801147</v>
      </c>
    </row>
    <row r="15" spans="1:13" ht="12.75">
      <c r="A15">
        <v>12</v>
      </c>
      <c r="B15">
        <f t="shared" si="0"/>
        <v>656.4397391320083</v>
      </c>
      <c r="C15">
        <f t="shared" si="1"/>
        <v>875.2529855093444</v>
      </c>
      <c r="D15">
        <f t="shared" si="2"/>
        <v>1440.1103864778008</v>
      </c>
      <c r="E15">
        <f t="shared" si="3"/>
        <v>1920.4112114067952</v>
      </c>
      <c r="F15">
        <f t="shared" si="4"/>
        <v>1971.7653990387817</v>
      </c>
      <c r="G15">
        <f t="shared" si="5"/>
        <v>2313.550125609809</v>
      </c>
      <c r="H15">
        <f t="shared" si="6"/>
        <v>4334.68258938317</v>
      </c>
      <c r="I15">
        <f t="shared" si="7"/>
        <v>4501.011942037378</v>
      </c>
      <c r="J15">
        <f t="shared" si="8"/>
        <v>10743.146212589934</v>
      </c>
      <c r="K15">
        <f t="shared" si="9"/>
        <v>11182.35965944245</v>
      </c>
      <c r="L15">
        <f t="shared" si="10"/>
        <v>14243.146212589934</v>
      </c>
      <c r="M15">
        <f t="shared" si="11"/>
        <v>14682.35965944245</v>
      </c>
    </row>
    <row r="16" spans="1:13" ht="12.75">
      <c r="A16">
        <v>13</v>
      </c>
      <c r="B16">
        <f t="shared" si="0"/>
        <v>648.7720255452607</v>
      </c>
      <c r="C16">
        <f t="shared" si="1"/>
        <v>865.029367393681</v>
      </c>
      <c r="D16">
        <f t="shared" si="2"/>
        <v>1418.8111820701688</v>
      </c>
      <c r="E16">
        <f t="shared" si="3"/>
        <v>1892.0065924087771</v>
      </c>
      <c r="F16">
        <f t="shared" si="4"/>
        <v>1947.5695028317118</v>
      </c>
      <c r="G16">
        <f t="shared" si="5"/>
        <v>2284.5832076154293</v>
      </c>
      <c r="H16">
        <f t="shared" si="6"/>
        <v>4280.156626099632</v>
      </c>
      <c r="I16">
        <f t="shared" si="7"/>
        <v>4460.117469574724</v>
      </c>
      <c r="J16">
        <f t="shared" si="8"/>
        <v>10599.16359079434</v>
      </c>
      <c r="K16">
        <f t="shared" si="9"/>
        <v>11074.372693095756</v>
      </c>
      <c r="L16">
        <f t="shared" si="10"/>
        <v>14099.16359079434</v>
      </c>
      <c r="M16">
        <f t="shared" si="11"/>
        <v>14574.372693095756</v>
      </c>
    </row>
    <row r="17" spans="1:13" ht="12.75">
      <c r="A17">
        <v>14</v>
      </c>
      <c r="B17">
        <f t="shared" si="0"/>
        <v>641.1351469801496</v>
      </c>
      <c r="C17">
        <f t="shared" si="1"/>
        <v>854.8468626401993</v>
      </c>
      <c r="D17">
        <f t="shared" si="2"/>
        <v>1397.5976305004153</v>
      </c>
      <c r="E17">
        <f t="shared" si="3"/>
        <v>1863.716200035354</v>
      </c>
      <c r="F17">
        <f t="shared" si="4"/>
        <v>1923.470908248472</v>
      </c>
      <c r="G17">
        <f t="shared" si="5"/>
        <v>2255.732777480565</v>
      </c>
      <c r="H17">
        <f t="shared" si="6"/>
        <v>4225.849934081063</v>
      </c>
      <c r="I17">
        <f t="shared" si="7"/>
        <v>4419.387450560797</v>
      </c>
      <c r="J17">
        <f t="shared" si="8"/>
        <v>10455.759982182808</v>
      </c>
      <c r="K17">
        <f t="shared" si="9"/>
        <v>10966.819986637105</v>
      </c>
      <c r="L17">
        <f t="shared" si="10"/>
        <v>13955.759982182808</v>
      </c>
      <c r="M17">
        <f t="shared" si="11"/>
        <v>14466.819986637105</v>
      </c>
    </row>
    <row r="18" spans="1:13" ht="12.75">
      <c r="A18">
        <v>15</v>
      </c>
      <c r="B18">
        <f t="shared" si="0"/>
        <v>633.5314297038657</v>
      </c>
      <c r="C18">
        <f t="shared" si="1"/>
        <v>844.7085729384876</v>
      </c>
      <c r="D18">
        <f t="shared" si="2"/>
        <v>1376.476193621849</v>
      </c>
      <c r="E18">
        <f t="shared" si="3"/>
        <v>1835.5486518140979</v>
      </c>
      <c r="F18">
        <f t="shared" si="4"/>
        <v>1899.4769559544206</v>
      </c>
      <c r="G18">
        <f t="shared" si="5"/>
        <v>2227.0076233257146</v>
      </c>
      <c r="H18">
        <f t="shared" si="6"/>
        <v>4171.779055671934</v>
      </c>
      <c r="I18">
        <f t="shared" si="7"/>
        <v>4378.83429175395</v>
      </c>
      <c r="J18">
        <f t="shared" si="8"/>
        <v>10312.9790688837</v>
      </c>
      <c r="K18">
        <f t="shared" si="9"/>
        <v>10859.734301662775</v>
      </c>
      <c r="L18">
        <f t="shared" si="10"/>
        <v>13812.9790688837</v>
      </c>
      <c r="M18">
        <f t="shared" si="11"/>
        <v>14359.734301662775</v>
      </c>
    </row>
    <row r="19" spans="1:13" ht="12.75">
      <c r="A19">
        <v>16</v>
      </c>
      <c r="B19">
        <f t="shared" si="0"/>
        <v>625.9631898823504</v>
      </c>
      <c r="C19">
        <f t="shared" si="1"/>
        <v>834.6175865098005</v>
      </c>
      <c r="D19">
        <f t="shared" si="2"/>
        <v>1355.453305228751</v>
      </c>
      <c r="E19">
        <f t="shared" si="3"/>
        <v>1807.5125278530625</v>
      </c>
      <c r="F19">
        <f t="shared" si="4"/>
        <v>1875.5949547398611</v>
      </c>
      <c r="G19">
        <f t="shared" si="5"/>
        <v>2198.4164951111015</v>
      </c>
      <c r="H19">
        <f t="shared" si="6"/>
        <v>4117.960461385603</v>
      </c>
      <c r="I19">
        <f t="shared" si="7"/>
        <v>4338.470346039202</v>
      </c>
      <c r="J19">
        <f t="shared" si="8"/>
        <v>10170.864343346357</v>
      </c>
      <c r="K19">
        <f t="shared" si="9"/>
        <v>10753.148257509767</v>
      </c>
      <c r="L19">
        <f t="shared" si="10"/>
        <v>13670.864343346357</v>
      </c>
      <c r="M19">
        <f t="shared" si="11"/>
        <v>14253.148257509767</v>
      </c>
    </row>
    <row r="20" spans="1:13" ht="12.75">
      <c r="A20">
        <v>17</v>
      </c>
      <c r="B20">
        <f t="shared" si="0"/>
        <v>618.4327328747685</v>
      </c>
      <c r="C20">
        <f t="shared" si="1"/>
        <v>824.5769771663579</v>
      </c>
      <c r="D20">
        <f t="shared" si="2"/>
        <v>1334.535369096579</v>
      </c>
      <c r="E20">
        <f t="shared" si="3"/>
        <v>1779.6163682271979</v>
      </c>
      <c r="F20">
        <f t="shared" si="4"/>
        <v>1851.8321792937138</v>
      </c>
      <c r="G20">
        <f t="shared" si="5"/>
        <v>2169.9681019713476</v>
      </c>
      <c r="H20">
        <f t="shared" si="6"/>
        <v>4064.4105448872424</v>
      </c>
      <c r="I20">
        <f t="shared" si="7"/>
        <v>4298.307908665432</v>
      </c>
      <c r="J20">
        <f t="shared" si="8"/>
        <v>10029.459095092874</v>
      </c>
      <c r="K20">
        <f t="shared" si="9"/>
        <v>10647.094321319655</v>
      </c>
      <c r="L20">
        <f t="shared" si="10"/>
        <v>13529.459095092874</v>
      </c>
      <c r="M20">
        <f t="shared" si="11"/>
        <v>14147.094321319655</v>
      </c>
    </row>
    <row r="21" spans="1:13" ht="12.75">
      <c r="A21">
        <v>18</v>
      </c>
      <c r="B21">
        <f t="shared" si="0"/>
        <v>610.9423525312736</v>
      </c>
      <c r="C21">
        <f t="shared" si="1"/>
        <v>814.5898033750316</v>
      </c>
      <c r="D21">
        <f t="shared" si="2"/>
        <v>1313.7287570313158</v>
      </c>
      <c r="E21">
        <f t="shared" si="3"/>
        <v>1751.8686703769627</v>
      </c>
      <c r="F21">
        <f t="shared" si="4"/>
        <v>1828.1958679875747</v>
      </c>
      <c r="G21">
        <f t="shared" si="5"/>
        <v>2141.6711095625897</v>
      </c>
      <c r="H21">
        <f t="shared" si="6"/>
        <v>4011.1456180001683</v>
      </c>
      <c r="I21">
        <f t="shared" si="7"/>
        <v>4258.359213500126</v>
      </c>
      <c r="J21">
        <f t="shared" si="8"/>
        <v>9888.806397531695</v>
      </c>
      <c r="K21">
        <f t="shared" si="9"/>
        <v>10541.604798148772</v>
      </c>
      <c r="L21">
        <f t="shared" si="10"/>
        <v>13388.806397531695</v>
      </c>
      <c r="M21">
        <f t="shared" si="11"/>
        <v>14041.604798148772</v>
      </c>
    </row>
    <row r="22" spans="1:13" ht="12.75">
      <c r="A22">
        <v>19</v>
      </c>
      <c r="B22">
        <f t="shared" si="0"/>
        <v>603.4943304942796</v>
      </c>
      <c r="C22">
        <f t="shared" si="1"/>
        <v>804.659107325706</v>
      </c>
      <c r="D22">
        <f t="shared" si="2"/>
        <v>1293.0398069285543</v>
      </c>
      <c r="E22">
        <f t="shared" si="3"/>
        <v>1724.2778865199198</v>
      </c>
      <c r="F22">
        <f t="shared" si="4"/>
        <v>1804.6932206708375</v>
      </c>
      <c r="G22">
        <f t="shared" si="5"/>
        <v>2113.5341374228337</v>
      </c>
      <c r="H22">
        <f t="shared" si="6"/>
        <v>3958.1819057370985</v>
      </c>
      <c r="I22">
        <f t="shared" si="7"/>
        <v>4218.636429302824</v>
      </c>
      <c r="J22">
        <f t="shared" si="8"/>
        <v>9748.949094837026</v>
      </c>
      <c r="K22">
        <f t="shared" si="9"/>
        <v>10436.71182112777</v>
      </c>
      <c r="L22">
        <f t="shared" si="10"/>
        <v>13248.949094837026</v>
      </c>
      <c r="M22">
        <f t="shared" si="11"/>
        <v>13936.71182112777</v>
      </c>
    </row>
    <row r="23" spans="1:13" ht="12.75">
      <c r="A23">
        <v>20</v>
      </c>
      <c r="B23">
        <f t="shared" si="0"/>
        <v>596.0909355034491</v>
      </c>
      <c r="C23">
        <f t="shared" si="1"/>
        <v>794.7879140045987</v>
      </c>
      <c r="D23">
        <f t="shared" si="2"/>
        <v>1272.4748208429141</v>
      </c>
      <c r="E23">
        <f t="shared" si="3"/>
        <v>1696.8524210761102</v>
      </c>
      <c r="F23">
        <f t="shared" si="4"/>
        <v>1781.3313964775505</v>
      </c>
      <c r="G23">
        <f t="shared" si="5"/>
        <v>2085.5657563463633</v>
      </c>
      <c r="H23">
        <f t="shared" si="6"/>
        <v>3905.53554135786</v>
      </c>
      <c r="I23">
        <f t="shared" si="7"/>
        <v>4179.151656018395</v>
      </c>
      <c r="J23">
        <f t="shared" si="8"/>
        <v>9609.9297888981</v>
      </c>
      <c r="K23">
        <f t="shared" si="9"/>
        <v>10332.447341673575</v>
      </c>
      <c r="L23">
        <f t="shared" si="10"/>
        <v>13109.9297888981</v>
      </c>
      <c r="M23">
        <f t="shared" si="11"/>
        <v>13832.447341673575</v>
      </c>
    </row>
    <row r="24" spans="1:13" ht="12.75">
      <c r="A24">
        <v>21</v>
      </c>
      <c r="B24">
        <f t="shared" si="0"/>
        <v>588.7344227046149</v>
      </c>
      <c r="C24">
        <f t="shared" si="1"/>
        <v>784.9792302728199</v>
      </c>
      <c r="D24">
        <f t="shared" si="2"/>
        <v>1252.0400630683746</v>
      </c>
      <c r="E24">
        <f t="shared" si="3"/>
        <v>1669.6006281079844</v>
      </c>
      <c r="F24">
        <f t="shared" si="4"/>
        <v>1758.1175116456736</v>
      </c>
      <c r="G24">
        <f t="shared" si="5"/>
        <v>2057.7744857729895</v>
      </c>
      <c r="H24">
        <f t="shared" si="6"/>
        <v>3853.222561455039</v>
      </c>
      <c r="I24">
        <f t="shared" si="7"/>
        <v>4139.91692109128</v>
      </c>
      <c r="J24">
        <f t="shared" si="8"/>
        <v>9471.790826342212</v>
      </c>
      <c r="K24">
        <f t="shared" si="9"/>
        <v>10228.84311975666</v>
      </c>
      <c r="L24">
        <f t="shared" si="10"/>
        <v>12971.790826342212</v>
      </c>
      <c r="M24">
        <f t="shared" si="11"/>
        <v>13728.84311975666</v>
      </c>
    </row>
    <row r="25" spans="1:13" ht="12.75">
      <c r="A25">
        <v>22</v>
      </c>
      <c r="B25">
        <f t="shared" si="0"/>
        <v>581.4270329628396</v>
      </c>
      <c r="C25">
        <f t="shared" si="1"/>
        <v>775.2360439504528</v>
      </c>
      <c r="D25">
        <f t="shared" si="2"/>
        <v>1231.74175823011</v>
      </c>
      <c r="E25">
        <f t="shared" si="3"/>
        <v>1642.5308087756748</v>
      </c>
      <c r="F25">
        <f t="shared" si="4"/>
        <v>1735.058637349405</v>
      </c>
      <c r="G25">
        <f t="shared" si="5"/>
        <v>2030.1687911929496</v>
      </c>
      <c r="H25">
        <f t="shared" si="6"/>
        <v>3801.2589010690817</v>
      </c>
      <c r="I25">
        <f t="shared" si="7"/>
        <v>4100.944175801811</v>
      </c>
      <c r="J25">
        <f t="shared" si="8"/>
        <v>9334.574285635543</v>
      </c>
      <c r="K25">
        <f t="shared" si="9"/>
        <v>10125.930714226657</v>
      </c>
      <c r="L25">
        <f t="shared" si="10"/>
        <v>12834.574285635543</v>
      </c>
      <c r="M25">
        <f t="shared" si="11"/>
        <v>13625.930714226657</v>
      </c>
    </row>
    <row r="26" spans="1:13" ht="12.75">
      <c r="A26">
        <v>23</v>
      </c>
      <c r="B26">
        <f t="shared" si="0"/>
        <v>574.1709921798268</v>
      </c>
      <c r="C26">
        <f t="shared" si="1"/>
        <v>765.5613229064357</v>
      </c>
      <c r="D26">
        <f t="shared" si="2"/>
        <v>1211.5860893884078</v>
      </c>
      <c r="E26">
        <f t="shared" si="3"/>
        <v>1615.6512088083807</v>
      </c>
      <c r="F26">
        <f t="shared" si="4"/>
        <v>1712.1617975452314</v>
      </c>
      <c r="G26">
        <f t="shared" si="5"/>
        <v>2002.7570815682348</v>
      </c>
      <c r="H26">
        <f t="shared" si="6"/>
        <v>3749.6603888343243</v>
      </c>
      <c r="I26">
        <f t="shared" si="7"/>
        <v>4062.245291625743</v>
      </c>
      <c r="J26">
        <f t="shared" si="8"/>
        <v>9198.321964265637</v>
      </c>
      <c r="K26">
        <f t="shared" si="9"/>
        <v>10023.741473199228</v>
      </c>
      <c r="L26">
        <f t="shared" si="10"/>
        <v>12698.321964265637</v>
      </c>
      <c r="M26">
        <f t="shared" si="11"/>
        <v>13523.741473199228</v>
      </c>
    </row>
    <row r="27" spans="1:13" ht="12.75">
      <c r="A27">
        <v>24</v>
      </c>
      <c r="B27">
        <f t="shared" si="0"/>
        <v>566.96851061589</v>
      </c>
      <c r="C27">
        <f t="shared" si="1"/>
        <v>755.9580141545199</v>
      </c>
      <c r="D27">
        <f t="shared" si="2"/>
        <v>1191.5791961552497</v>
      </c>
      <c r="E27">
        <f t="shared" si="3"/>
        <v>1588.970015992641</v>
      </c>
      <c r="F27">
        <f t="shared" si="4"/>
        <v>1689.4339668323637</v>
      </c>
      <c r="G27">
        <f t="shared" si="5"/>
        <v>1975.5477067711397</v>
      </c>
      <c r="H27">
        <f t="shared" si="6"/>
        <v>3698.4427421574396</v>
      </c>
      <c r="I27">
        <f t="shared" si="7"/>
        <v>4023.8320566180796</v>
      </c>
      <c r="J27">
        <f t="shared" si="8"/>
        <v>9063.075366009489</v>
      </c>
      <c r="K27">
        <f t="shared" si="9"/>
        <v>9922.306524507116</v>
      </c>
      <c r="L27">
        <f t="shared" si="10"/>
        <v>12563.075366009489</v>
      </c>
      <c r="M27">
        <f t="shared" si="11"/>
        <v>13422.306524507116</v>
      </c>
    </row>
    <row r="28" spans="1:13" ht="12.75">
      <c r="A28">
        <v>25</v>
      </c>
      <c r="B28">
        <f t="shared" si="0"/>
        <v>559.8217822166853</v>
      </c>
      <c r="C28">
        <f t="shared" si="1"/>
        <v>746.4290429555804</v>
      </c>
      <c r="D28">
        <f t="shared" si="2"/>
        <v>1171.7271728241258</v>
      </c>
      <c r="E28">
        <f t="shared" si="3"/>
        <v>1562.495357678254</v>
      </c>
      <c r="F28">
        <f t="shared" si="4"/>
        <v>1666.8820683282067</v>
      </c>
      <c r="G28">
        <f t="shared" si="5"/>
        <v>1948.548955040811</v>
      </c>
      <c r="H28">
        <f t="shared" si="6"/>
        <v>3647.621562429762</v>
      </c>
      <c r="I28">
        <f t="shared" si="7"/>
        <v>3985.7161718223215</v>
      </c>
      <c r="J28">
        <f t="shared" si="8"/>
        <v>8928.87568829109</v>
      </c>
      <c r="K28">
        <f t="shared" si="9"/>
        <v>9821.656766218317</v>
      </c>
      <c r="L28">
        <f t="shared" si="10"/>
        <v>12428.87568829109</v>
      </c>
      <c r="M28">
        <f t="shared" si="11"/>
        <v>13321.656766218317</v>
      </c>
    </row>
    <row r="29" spans="1:13" ht="12.75">
      <c r="A29">
        <v>26</v>
      </c>
      <c r="B29">
        <f t="shared" si="0"/>
        <v>552.7329839449152</v>
      </c>
      <c r="C29">
        <f t="shared" si="1"/>
        <v>736.9773119265535</v>
      </c>
      <c r="D29">
        <f t="shared" si="2"/>
        <v>1152.0360665136532</v>
      </c>
      <c r="E29">
        <f t="shared" si="3"/>
        <v>1536.235298302608</v>
      </c>
      <c r="F29">
        <f t="shared" si="4"/>
        <v>1644.51297155951</v>
      </c>
      <c r="G29">
        <f t="shared" si="5"/>
        <v>1921.7690504585685</v>
      </c>
      <c r="H29">
        <f t="shared" si="6"/>
        <v>3597.2123302749524</v>
      </c>
      <c r="I29">
        <f t="shared" si="7"/>
        <v>3947.909247706214</v>
      </c>
      <c r="J29">
        <f t="shared" si="8"/>
        <v>8795.763809632295</v>
      </c>
      <c r="K29">
        <f t="shared" si="9"/>
        <v>9721.822857224222</v>
      </c>
      <c r="L29">
        <f t="shared" si="10"/>
        <v>12295.763809632295</v>
      </c>
      <c r="M29">
        <f t="shared" si="11"/>
        <v>13221.822857224222</v>
      </c>
    </row>
    <row r="30" spans="1:13" ht="12.75">
      <c r="A30">
        <v>27</v>
      </c>
      <c r="B30">
        <f t="shared" si="0"/>
        <v>545.7042751172039</v>
      </c>
      <c r="C30">
        <f t="shared" si="1"/>
        <v>727.605700156272</v>
      </c>
      <c r="D30">
        <f t="shared" si="2"/>
        <v>1132.5118753255665</v>
      </c>
      <c r="E30">
        <f t="shared" si="3"/>
        <v>1510.1978369341755</v>
      </c>
      <c r="F30">
        <f t="shared" si="4"/>
        <v>1622.3334903698437</v>
      </c>
      <c r="G30">
        <f t="shared" si="5"/>
        <v>1895.2161504427704</v>
      </c>
      <c r="H30">
        <f t="shared" si="6"/>
        <v>3547.2304008334504</v>
      </c>
      <c r="I30">
        <f t="shared" si="7"/>
        <v>3910.422800625088</v>
      </c>
      <c r="J30">
        <f t="shared" si="8"/>
        <v>8663.780277200829</v>
      </c>
      <c r="K30">
        <f t="shared" si="9"/>
        <v>9622.835207900622</v>
      </c>
      <c r="L30">
        <f t="shared" si="10"/>
        <v>12163.780277200829</v>
      </c>
      <c r="M30">
        <f t="shared" si="11"/>
        <v>13122.835207900622</v>
      </c>
    </row>
    <row r="31" spans="1:13" ht="12.75">
      <c r="A31">
        <v>28</v>
      </c>
      <c r="B31">
        <f t="shared" si="0"/>
        <v>538.7377967463492</v>
      </c>
      <c r="C31">
        <f t="shared" si="1"/>
        <v>718.3170623284655</v>
      </c>
      <c r="D31">
        <f t="shared" si="2"/>
        <v>1113.1605465176365</v>
      </c>
      <c r="E31">
        <f t="shared" si="3"/>
        <v>1484.39090483592</v>
      </c>
      <c r="F31">
        <f t="shared" si="4"/>
        <v>1600.350380844035</v>
      </c>
      <c r="G31">
        <f t="shared" si="5"/>
        <v>1868.8983432639857</v>
      </c>
      <c r="H31">
        <f t="shared" si="6"/>
        <v>3497.690999085149</v>
      </c>
      <c r="I31">
        <f t="shared" si="7"/>
        <v>3873.268249313862</v>
      </c>
      <c r="J31">
        <f t="shared" si="8"/>
        <v>8532.965294459224</v>
      </c>
      <c r="K31">
        <f t="shared" si="9"/>
        <v>9524.723970844418</v>
      </c>
      <c r="L31">
        <f t="shared" si="10"/>
        <v>12032.965294459224</v>
      </c>
      <c r="M31">
        <f t="shared" si="11"/>
        <v>13024.723970844418</v>
      </c>
    </row>
    <row r="32" spans="1:13" ht="12.75">
      <c r="A32">
        <v>29</v>
      </c>
      <c r="B32">
        <f t="shared" si="0"/>
        <v>531.8356708891483</v>
      </c>
      <c r="C32">
        <f t="shared" si="1"/>
        <v>709.1142278521977</v>
      </c>
      <c r="D32">
        <f t="shared" si="2"/>
        <v>1093.9879746920788</v>
      </c>
      <c r="E32">
        <f t="shared" si="3"/>
        <v>1458.8223630493562</v>
      </c>
      <c r="F32">
        <f t="shared" si="4"/>
        <v>1578.5703392502014</v>
      </c>
      <c r="G32">
        <f t="shared" si="5"/>
        <v>1842.823645581227</v>
      </c>
      <c r="H32">
        <f t="shared" si="6"/>
        <v>3448.6092152117217</v>
      </c>
      <c r="I32">
        <f t="shared" si="7"/>
        <v>3836.456911408791</v>
      </c>
      <c r="J32">
        <f t="shared" si="8"/>
        <v>8403.358708918451</v>
      </c>
      <c r="K32">
        <f t="shared" si="9"/>
        <v>9427.519031688838</v>
      </c>
      <c r="L32">
        <f t="shared" si="10"/>
        <v>11903.358708918451</v>
      </c>
      <c r="M32">
        <f t="shared" si="11"/>
        <v>12927.519031688838</v>
      </c>
    </row>
    <row r="33" spans="1:13" ht="12.75">
      <c r="A33">
        <v>30</v>
      </c>
      <c r="B33">
        <f t="shared" si="0"/>
        <v>525</v>
      </c>
      <c r="C33">
        <f t="shared" si="1"/>
        <v>700</v>
      </c>
      <c r="D33">
        <f t="shared" si="2"/>
        <v>1075</v>
      </c>
      <c r="E33">
        <f t="shared" si="3"/>
        <v>1433.5</v>
      </c>
      <c r="F33">
        <f t="shared" si="4"/>
        <v>1557</v>
      </c>
      <c r="G33">
        <f t="shared" si="5"/>
        <v>1817</v>
      </c>
      <c r="H33">
        <f t="shared" si="6"/>
        <v>3400</v>
      </c>
      <c r="I33">
        <f t="shared" si="7"/>
        <v>3800</v>
      </c>
      <c r="J33">
        <f t="shared" si="8"/>
        <v>8275</v>
      </c>
      <c r="K33">
        <f t="shared" si="9"/>
        <v>9331.25</v>
      </c>
      <c r="L33">
        <f t="shared" si="10"/>
        <v>11775</v>
      </c>
      <c r="M33">
        <f t="shared" si="11"/>
        <v>12831.25</v>
      </c>
    </row>
    <row r="34" spans="1:13" ht="12.75">
      <c r="A34">
        <v>31</v>
      </c>
      <c r="B34">
        <f t="shared" si="0"/>
        <v>518.2328662904756</v>
      </c>
      <c r="C34">
        <f t="shared" si="1"/>
        <v>690.9771550539675</v>
      </c>
      <c r="D34">
        <f t="shared" si="2"/>
        <v>1056.2024063624322</v>
      </c>
      <c r="E34">
        <f t="shared" si="3"/>
        <v>1408.4315291249397</v>
      </c>
      <c r="F34">
        <f t="shared" si="4"/>
        <v>1535.645933627723</v>
      </c>
      <c r="G34">
        <f t="shared" si="5"/>
        <v>1791.4352726529078</v>
      </c>
      <c r="H34">
        <f t="shared" si="6"/>
        <v>3351.8781602878266</v>
      </c>
      <c r="I34">
        <f t="shared" si="7"/>
        <v>3763.90862021587</v>
      </c>
      <c r="J34">
        <f t="shared" si="8"/>
        <v>8147.928267010042</v>
      </c>
      <c r="K34">
        <f t="shared" si="9"/>
        <v>9235.946200257531</v>
      </c>
      <c r="L34">
        <f t="shared" si="10"/>
        <v>11647.928267010042</v>
      </c>
      <c r="M34">
        <f t="shared" si="11"/>
        <v>12735.946200257531</v>
      </c>
    </row>
    <row r="35" spans="1:13" ht="12.75">
      <c r="A35">
        <v>32</v>
      </c>
      <c r="B35">
        <f t="shared" si="0"/>
        <v>511.5363310950578</v>
      </c>
      <c r="C35">
        <f t="shared" si="1"/>
        <v>682.0484414600771</v>
      </c>
      <c r="D35">
        <f t="shared" si="2"/>
        <v>1037.6009197084938</v>
      </c>
      <c r="E35">
        <f t="shared" si="3"/>
        <v>1383.6245865232474</v>
      </c>
      <c r="F35">
        <f t="shared" si="4"/>
        <v>1514.5146447888492</v>
      </c>
      <c r="G35">
        <f t="shared" si="5"/>
        <v>1766.1372508035515</v>
      </c>
      <c r="H35">
        <f t="shared" si="6"/>
        <v>3304.2583544537442</v>
      </c>
      <c r="I35">
        <f t="shared" si="7"/>
        <v>3728.1937658403085</v>
      </c>
      <c r="J35">
        <f t="shared" si="8"/>
        <v>8022.182217229419</v>
      </c>
      <c r="K35">
        <f t="shared" si="9"/>
        <v>9141.636662922065</v>
      </c>
      <c r="L35">
        <f t="shared" si="10"/>
        <v>11522.18221722942</v>
      </c>
      <c r="M35">
        <f t="shared" si="11"/>
        <v>12641.636662922065</v>
      </c>
    </row>
    <row r="36" spans="1:13" ht="12.75">
      <c r="A36">
        <v>33</v>
      </c>
      <c r="B36">
        <f t="shared" si="0"/>
        <v>504.91243424323784</v>
      </c>
      <c r="C36">
        <f t="shared" si="1"/>
        <v>673.2165789909837</v>
      </c>
      <c r="D36">
        <f t="shared" si="2"/>
        <v>1019.2012062312161</v>
      </c>
      <c r="E36">
        <f t="shared" si="3"/>
        <v>1359.08672862995</v>
      </c>
      <c r="F36">
        <f t="shared" si="4"/>
        <v>1493.6125702786617</v>
      </c>
      <c r="G36">
        <f t="shared" si="5"/>
        <v>1741.1136404744539</v>
      </c>
      <c r="H36">
        <f t="shared" si="6"/>
        <v>3257.1550879519136</v>
      </c>
      <c r="I36">
        <f t="shared" si="7"/>
        <v>3692.866315963935</v>
      </c>
      <c r="J36">
        <f t="shared" si="8"/>
        <v>7897.8001541230215</v>
      </c>
      <c r="K36">
        <f t="shared" si="9"/>
        <v>9048.350115592266</v>
      </c>
      <c r="L36">
        <f t="shared" si="10"/>
        <v>11397.800154123022</v>
      </c>
      <c r="M36">
        <f t="shared" si="11"/>
        <v>12548.350115592266</v>
      </c>
    </row>
    <row r="37" spans="1:13" ht="12.75">
      <c r="A37">
        <v>34</v>
      </c>
      <c r="B37">
        <f t="shared" si="0"/>
        <v>498.3631934381639</v>
      </c>
      <c r="C37">
        <f t="shared" si="1"/>
        <v>664.4842579175519</v>
      </c>
      <c r="D37">
        <f t="shared" si="2"/>
        <v>1001.0088706615663</v>
      </c>
      <c r="E37">
        <f t="shared" si="3"/>
        <v>1334.825429914265</v>
      </c>
      <c r="F37">
        <f t="shared" si="4"/>
        <v>1472.9460770715395</v>
      </c>
      <c r="G37">
        <f t="shared" si="5"/>
        <v>1716.3720640997303</v>
      </c>
      <c r="H37">
        <f t="shared" si="6"/>
        <v>3210.58270889361</v>
      </c>
      <c r="I37">
        <f t="shared" si="7"/>
        <v>3657.9370316702075</v>
      </c>
      <c r="J37">
        <f t="shared" si="8"/>
        <v>7774.819965672189</v>
      </c>
      <c r="K37">
        <f t="shared" si="9"/>
        <v>8956.114974254142</v>
      </c>
      <c r="L37">
        <f t="shared" si="10"/>
        <v>11274.819965672188</v>
      </c>
      <c r="M37">
        <f t="shared" si="11"/>
        <v>12456.114974254142</v>
      </c>
    </row>
    <row r="38" spans="1:13" ht="12.75">
      <c r="A38">
        <v>35</v>
      </c>
      <c r="B38">
        <f t="shared" si="0"/>
        <v>491.8906036420293</v>
      </c>
      <c r="C38">
        <f t="shared" si="1"/>
        <v>655.8541381893724</v>
      </c>
      <c r="D38">
        <f t="shared" si="2"/>
        <v>983.0294545611924</v>
      </c>
      <c r="E38">
        <f t="shared" si="3"/>
        <v>1310.8480806028062</v>
      </c>
      <c r="F38">
        <f t="shared" si="4"/>
        <v>1452.5214603815148</v>
      </c>
      <c r="G38">
        <f t="shared" si="5"/>
        <v>1691.9200582032217</v>
      </c>
      <c r="H38">
        <f t="shared" si="6"/>
        <v>3164.5554036766525</v>
      </c>
      <c r="I38">
        <f t="shared" si="7"/>
        <v>3623.4165527574896</v>
      </c>
      <c r="J38">
        <f t="shared" si="8"/>
        <v>7653.279112833661</v>
      </c>
      <c r="K38">
        <f t="shared" si="9"/>
        <v>8864.959334625246</v>
      </c>
      <c r="L38">
        <f t="shared" si="10"/>
        <v>11153.279112833661</v>
      </c>
      <c r="M38">
        <f t="shared" si="11"/>
        <v>12364.959334625246</v>
      </c>
    </row>
    <row r="39" spans="1:13" ht="12.75">
      <c r="A39">
        <v>36</v>
      </c>
      <c r="B39">
        <f t="shared" si="0"/>
        <v>485.49663646838707</v>
      </c>
      <c r="C39">
        <f t="shared" si="1"/>
        <v>647.3288486245161</v>
      </c>
      <c r="D39">
        <f t="shared" si="2"/>
        <v>965.2684346344085</v>
      </c>
      <c r="E39">
        <f t="shared" si="3"/>
        <v>1287.1619844284473</v>
      </c>
      <c r="F39">
        <f t="shared" si="4"/>
        <v>1432.3449417446882</v>
      </c>
      <c r="G39">
        <f t="shared" si="5"/>
        <v>1667.7650711027957</v>
      </c>
      <c r="H39">
        <f t="shared" si="6"/>
        <v>3119.0871926640857</v>
      </c>
      <c r="I39">
        <f t="shared" si="7"/>
        <v>3589.3153944980645</v>
      </c>
      <c r="J39">
        <f t="shared" si="8"/>
        <v>7533.214618128602</v>
      </c>
      <c r="K39">
        <f t="shared" si="9"/>
        <v>8774.910963596452</v>
      </c>
      <c r="L39">
        <f t="shared" si="10"/>
        <v>11033.2146181286</v>
      </c>
      <c r="M39">
        <f t="shared" si="11"/>
        <v>12274.910963596452</v>
      </c>
    </row>
    <row r="40" spans="1:13" ht="12.75">
      <c r="A40">
        <v>37</v>
      </c>
      <c r="B40">
        <f t="shared" si="0"/>
        <v>479.1832395815783</v>
      </c>
      <c r="C40">
        <f t="shared" si="1"/>
        <v>638.9109861087711</v>
      </c>
      <c r="D40">
        <f t="shared" si="2"/>
        <v>947.7312210599397</v>
      </c>
      <c r="E40">
        <f t="shared" si="3"/>
        <v>1263.7743564055354</v>
      </c>
      <c r="F40">
        <f t="shared" si="4"/>
        <v>1412.4226671240915</v>
      </c>
      <c r="G40">
        <f t="shared" si="5"/>
        <v>1643.914460641518</v>
      </c>
      <c r="H40">
        <f t="shared" si="6"/>
        <v>3074.1919259134456</v>
      </c>
      <c r="I40">
        <f t="shared" si="7"/>
        <v>3555.6439444350844</v>
      </c>
      <c r="J40">
        <f t="shared" si="8"/>
        <v>7414.663054365192</v>
      </c>
      <c r="K40">
        <f t="shared" si="9"/>
        <v>8685.997290773894</v>
      </c>
      <c r="L40">
        <f t="shared" si="10"/>
        <v>10914.663054365192</v>
      </c>
      <c r="M40">
        <f t="shared" si="11"/>
        <v>12185.997290773894</v>
      </c>
    </row>
    <row r="41" spans="1:13" ht="12.75">
      <c r="A41">
        <v>38</v>
      </c>
      <c r="B41">
        <f t="shared" si="0"/>
        <v>472.95233610345383</v>
      </c>
      <c r="C41">
        <f t="shared" si="1"/>
        <v>630.6031148046051</v>
      </c>
      <c r="D41">
        <f t="shared" si="2"/>
        <v>930.4231558429273</v>
      </c>
      <c r="E41">
        <f t="shared" si="3"/>
        <v>1240.6923206321278</v>
      </c>
      <c r="F41">
        <f t="shared" si="4"/>
        <v>1392.7607050375655</v>
      </c>
      <c r="G41">
        <f t="shared" si="5"/>
        <v>1620.375491946381</v>
      </c>
      <c r="H41">
        <f t="shared" si="6"/>
        <v>3029.8832789578937</v>
      </c>
      <c r="I41">
        <f t="shared" si="7"/>
        <v>3522.4124592184203</v>
      </c>
      <c r="J41">
        <f t="shared" si="8"/>
        <v>7297.660533498189</v>
      </c>
      <c r="K41">
        <f t="shared" si="9"/>
        <v>8598.245400123642</v>
      </c>
      <c r="L41">
        <f t="shared" si="10"/>
        <v>10797.660533498189</v>
      </c>
      <c r="M41">
        <f t="shared" si="11"/>
        <v>12098.245400123642</v>
      </c>
    </row>
    <row r="42" spans="1:13" ht="12.75">
      <c r="A42">
        <v>39</v>
      </c>
      <c r="B42">
        <f t="shared" si="0"/>
        <v>466.8058240275732</v>
      </c>
      <c r="C42">
        <f t="shared" si="1"/>
        <v>622.4077653700976</v>
      </c>
      <c r="D42">
        <f t="shared" si="2"/>
        <v>913.3495111877032</v>
      </c>
      <c r="E42">
        <f t="shared" si="3"/>
        <v>1217.922908119921</v>
      </c>
      <c r="F42">
        <f t="shared" si="4"/>
        <v>1373.365044709231</v>
      </c>
      <c r="G42">
        <f t="shared" si="5"/>
        <v>1597.1553352152764</v>
      </c>
      <c r="H42">
        <f t="shared" si="6"/>
        <v>2986.17474864052</v>
      </c>
      <c r="I42">
        <f t="shared" si="7"/>
        <v>3489.6310614803906</v>
      </c>
      <c r="J42">
        <f t="shared" si="8"/>
        <v>7182.242695628874</v>
      </c>
      <c r="K42">
        <f t="shared" si="9"/>
        <v>8511.682021721655</v>
      </c>
      <c r="L42">
        <f t="shared" si="10"/>
        <v>10682.242695628873</v>
      </c>
      <c r="M42">
        <f t="shared" si="11"/>
        <v>12011.682021721655</v>
      </c>
    </row>
    <row r="43" spans="1:13" ht="12.75">
      <c r="A43">
        <v>40</v>
      </c>
      <c r="B43">
        <f t="shared" si="0"/>
        <v>460.7455756410573</v>
      </c>
      <c r="C43">
        <f t="shared" si="1"/>
        <v>614.3274341880765</v>
      </c>
      <c r="D43">
        <f t="shared" si="2"/>
        <v>896.515487891826</v>
      </c>
      <c r="E43">
        <f t="shared" si="3"/>
        <v>1195.473054652539</v>
      </c>
      <c r="F43">
        <f t="shared" si="4"/>
        <v>1354.2415942451144</v>
      </c>
      <c r="G43">
        <f t="shared" si="5"/>
        <v>1574.2610635328833</v>
      </c>
      <c r="H43">
        <f t="shared" si="6"/>
        <v>2943.0796490030743</v>
      </c>
      <c r="I43">
        <f t="shared" si="7"/>
        <v>3457.309736752306</v>
      </c>
      <c r="J43">
        <f t="shared" si="8"/>
        <v>7068.444698148744</v>
      </c>
      <c r="K43">
        <f t="shared" si="9"/>
        <v>8426.333523611558</v>
      </c>
      <c r="L43">
        <f t="shared" si="10"/>
        <v>10568.444698148744</v>
      </c>
      <c r="M43">
        <f t="shared" si="11"/>
        <v>11926.333523611558</v>
      </c>
    </row>
    <row r="44" spans="1:13" ht="12.75">
      <c r="A44">
        <v>41</v>
      </c>
      <c r="B44">
        <f t="shared" si="0"/>
        <v>454.7734369542718</v>
      </c>
      <c r="C44">
        <f t="shared" si="1"/>
        <v>606.3645826056957</v>
      </c>
      <c r="D44">
        <f t="shared" si="2"/>
        <v>879.926213761866</v>
      </c>
      <c r="E44">
        <f t="shared" si="3"/>
        <v>1173.3495986728246</v>
      </c>
      <c r="F44">
        <f t="shared" si="4"/>
        <v>1335.3961788334798</v>
      </c>
      <c r="G44">
        <f t="shared" si="5"/>
        <v>1551.6996507161377</v>
      </c>
      <c r="H44">
        <f t="shared" si="6"/>
        <v>2900.611107230377</v>
      </c>
      <c r="I44">
        <f t="shared" si="7"/>
        <v>3425.4583304227826</v>
      </c>
      <c r="J44">
        <f t="shared" si="8"/>
        <v>6956.301205030214</v>
      </c>
      <c r="K44">
        <f t="shared" si="9"/>
        <v>8342.225903772662</v>
      </c>
      <c r="L44">
        <f t="shared" si="10"/>
        <v>10456.301205030213</v>
      </c>
      <c r="M44">
        <f t="shared" si="11"/>
        <v>11842.225903772662</v>
      </c>
    </row>
    <row r="45" spans="1:13" ht="12.75">
      <c r="A45">
        <v>42</v>
      </c>
      <c r="B45">
        <f t="shared" si="0"/>
        <v>448.8912271385138</v>
      </c>
      <c r="C45">
        <f t="shared" si="1"/>
        <v>598.5216361846851</v>
      </c>
      <c r="D45">
        <f t="shared" si="2"/>
        <v>863.5867420514272</v>
      </c>
      <c r="E45">
        <f t="shared" si="3"/>
        <v>1151.5592791997833</v>
      </c>
      <c r="F45">
        <f t="shared" si="4"/>
        <v>1316.8345389704214</v>
      </c>
      <c r="G45">
        <f t="shared" si="5"/>
        <v>1529.477969189941</v>
      </c>
      <c r="H45">
        <f t="shared" si="6"/>
        <v>2858.7820596516535</v>
      </c>
      <c r="I45">
        <f t="shared" si="7"/>
        <v>3394.0865447387405</v>
      </c>
      <c r="J45">
        <f t="shared" si="8"/>
        <v>6845.846376267648</v>
      </c>
      <c r="K45">
        <f t="shared" si="9"/>
        <v>8259.384782200736</v>
      </c>
      <c r="L45">
        <f t="shared" si="10"/>
        <v>10345.846376267647</v>
      </c>
      <c r="M45">
        <f t="shared" si="11"/>
        <v>11759.384782200736</v>
      </c>
    </row>
    <row r="46" spans="1:13" ht="12.75">
      <c r="A46">
        <v>43</v>
      </c>
      <c r="B46">
        <f t="shared" si="0"/>
        <v>443.1007379718757</v>
      </c>
      <c r="C46">
        <f t="shared" si="1"/>
        <v>590.8009839625009</v>
      </c>
      <c r="D46">
        <f t="shared" si="2"/>
        <v>847.502049921877</v>
      </c>
      <c r="E46">
        <f t="shared" si="3"/>
        <v>1130.108733775815</v>
      </c>
      <c r="F46">
        <f t="shared" si="4"/>
        <v>1298.5623287112521</v>
      </c>
      <c r="G46">
        <f t="shared" si="5"/>
        <v>1507.6027878937525</v>
      </c>
      <c r="H46">
        <f t="shared" si="6"/>
        <v>2817.6052478000047</v>
      </c>
      <c r="I46">
        <f t="shared" si="7"/>
        <v>3363.2039358500037</v>
      </c>
      <c r="J46">
        <f t="shared" si="8"/>
        <v>6737.113857471888</v>
      </c>
      <c r="K46">
        <f t="shared" si="9"/>
        <v>8177.8353931039155</v>
      </c>
      <c r="L46">
        <f t="shared" si="10"/>
        <v>10237.113857471888</v>
      </c>
      <c r="M46">
        <f t="shared" si="11"/>
        <v>11677.835393103916</v>
      </c>
    </row>
    <row r="47" spans="1:13" ht="12.75">
      <c r="A47">
        <v>44</v>
      </c>
      <c r="B47">
        <f t="shared" si="0"/>
        <v>437.40373329345124</v>
      </c>
      <c r="C47">
        <f t="shared" si="1"/>
        <v>583.2049777246016</v>
      </c>
      <c r="D47">
        <f t="shared" si="2"/>
        <v>831.6770369262534</v>
      </c>
      <c r="E47">
        <f t="shared" si="3"/>
        <v>1109.0044964448516</v>
      </c>
      <c r="F47">
        <f t="shared" si="4"/>
        <v>1280.5851139482238</v>
      </c>
      <c r="G47">
        <f t="shared" si="5"/>
        <v>1486.0807702197046</v>
      </c>
      <c r="H47">
        <f t="shared" si="6"/>
        <v>2777.093214531209</v>
      </c>
      <c r="I47">
        <f t="shared" si="7"/>
        <v>3332.8199108984063</v>
      </c>
      <c r="J47">
        <f t="shared" si="8"/>
        <v>6630.136769621473</v>
      </c>
      <c r="K47">
        <f t="shared" si="9"/>
        <v>8097.602577216105</v>
      </c>
      <c r="L47">
        <f t="shared" si="10"/>
        <v>10130.136769621473</v>
      </c>
      <c r="M47">
        <f t="shared" si="11"/>
        <v>11597.602577216105</v>
      </c>
    </row>
    <row r="48" spans="1:13" ht="12.75">
      <c r="A48">
        <v>45</v>
      </c>
      <c r="B48">
        <f t="shared" si="0"/>
        <v>431.80194846605366</v>
      </c>
      <c r="C48">
        <f t="shared" si="1"/>
        <v>575.7359312880715</v>
      </c>
      <c r="D48">
        <f t="shared" si="2"/>
        <v>816.1165235168156</v>
      </c>
      <c r="E48">
        <f t="shared" si="3"/>
        <v>1088.2529957620254</v>
      </c>
      <c r="F48">
        <f t="shared" si="4"/>
        <v>1262.9083707151026</v>
      </c>
      <c r="G48">
        <f t="shared" si="5"/>
        <v>1464.9184719828693</v>
      </c>
      <c r="H48">
        <f t="shared" si="6"/>
        <v>2737.2583002030483</v>
      </c>
      <c r="I48">
        <f t="shared" si="7"/>
        <v>3302.943725152286</v>
      </c>
      <c r="J48">
        <f t="shared" si="8"/>
        <v>6524.947698973674</v>
      </c>
      <c r="K48">
        <f t="shared" si="9"/>
        <v>8018.710774230255</v>
      </c>
      <c r="L48">
        <f t="shared" si="10"/>
        <v>10024.947698973674</v>
      </c>
      <c r="M48">
        <f t="shared" si="11"/>
        <v>11518.710774230254</v>
      </c>
    </row>
    <row r="49" spans="1:13" ht="12.75">
      <c r="A49">
        <v>46</v>
      </c>
      <c r="B49">
        <f t="shared" si="0"/>
        <v>426.297089847607</v>
      </c>
      <c r="C49">
        <f t="shared" si="1"/>
        <v>568.3961197968093</v>
      </c>
      <c r="D49">
        <f t="shared" si="2"/>
        <v>800.8252495766861</v>
      </c>
      <c r="E49">
        <f t="shared" si="3"/>
        <v>1067.8605528354688</v>
      </c>
      <c r="F49">
        <f t="shared" si="4"/>
        <v>1245.5374835191155</v>
      </c>
      <c r="G49">
        <f t="shared" si="5"/>
        <v>1444.1223394242932</v>
      </c>
      <c r="H49">
        <f t="shared" si="6"/>
        <v>2698.1126389163164</v>
      </c>
      <c r="I49">
        <f t="shared" si="7"/>
        <v>3273.5844791872373</v>
      </c>
      <c r="J49">
        <f t="shared" si="8"/>
        <v>6421.578687138398</v>
      </c>
      <c r="K49">
        <f t="shared" si="9"/>
        <v>7941.184015353799</v>
      </c>
      <c r="L49">
        <f t="shared" si="10"/>
        <v>9921.578687138397</v>
      </c>
      <c r="M49">
        <f t="shared" si="11"/>
        <v>11441.1840153538</v>
      </c>
    </row>
    <row r="50" spans="1:13" ht="12.75">
      <c r="A50">
        <v>47</v>
      </c>
      <c r="B50">
        <f t="shared" si="0"/>
        <v>420.8908342713733</v>
      </c>
      <c r="C50">
        <f t="shared" si="1"/>
        <v>561.1877790284977</v>
      </c>
      <c r="D50">
        <f t="shared" si="2"/>
        <v>785.807872976037</v>
      </c>
      <c r="E50">
        <f t="shared" si="3"/>
        <v>1047.833379400843</v>
      </c>
      <c r="F50">
        <f t="shared" si="4"/>
        <v>1228.4777437007779</v>
      </c>
      <c r="G50">
        <f t="shared" si="5"/>
        <v>1423.6987072474103</v>
      </c>
      <c r="H50">
        <f t="shared" si="6"/>
        <v>2659.6681548186543</v>
      </c>
      <c r="I50">
        <f t="shared" si="7"/>
        <v>3244.751116113991</v>
      </c>
      <c r="J50">
        <f t="shared" si="8"/>
        <v>6320.061221318009</v>
      </c>
      <c r="K50">
        <f t="shared" si="9"/>
        <v>7865.045915988508</v>
      </c>
      <c r="L50">
        <f t="shared" si="10"/>
        <v>9820.06122131801</v>
      </c>
      <c r="M50">
        <f t="shared" si="11"/>
        <v>11365.045915988507</v>
      </c>
    </row>
    <row r="51" spans="1:13" ht="12.75">
      <c r="A51">
        <v>48</v>
      </c>
      <c r="B51">
        <f t="shared" si="0"/>
        <v>415.5848285351726</v>
      </c>
      <c r="C51">
        <f t="shared" si="1"/>
        <v>554.1131047135635</v>
      </c>
      <c r="D51">
        <f t="shared" si="2"/>
        <v>771.0689681532573</v>
      </c>
      <c r="E51">
        <f t="shared" si="3"/>
        <v>1028.177575929184</v>
      </c>
      <c r="F51">
        <f t="shared" si="4"/>
        <v>1211.7343478221003</v>
      </c>
      <c r="G51">
        <f t="shared" si="5"/>
        <v>1403.65379668843</v>
      </c>
      <c r="H51">
        <f t="shared" si="6"/>
        <v>2621.9365584723387</v>
      </c>
      <c r="I51">
        <f t="shared" si="7"/>
        <v>3216.452418854254</v>
      </c>
      <c r="J51">
        <f t="shared" si="8"/>
        <v>6220.4262247160195</v>
      </c>
      <c r="K51">
        <f t="shared" si="9"/>
        <v>7790.319668537015</v>
      </c>
      <c r="L51">
        <f t="shared" si="10"/>
        <v>9720.426224716019</v>
      </c>
      <c r="M51">
        <f t="shared" si="11"/>
        <v>11290.319668537015</v>
      </c>
    </row>
    <row r="52" spans="1:13" ht="12.75">
      <c r="A52">
        <v>49</v>
      </c>
      <c r="B52">
        <f t="shared" si="0"/>
        <v>410.3806888997526</v>
      </c>
      <c r="C52">
        <f t="shared" si="1"/>
        <v>547.1742518663368</v>
      </c>
      <c r="D52">
        <f t="shared" si="2"/>
        <v>756.613024721535</v>
      </c>
      <c r="E52">
        <f t="shared" si="3"/>
        <v>1008.8991297686391</v>
      </c>
      <c r="F52">
        <f t="shared" si="4"/>
        <v>1195.3123960836638</v>
      </c>
      <c r="G52">
        <f t="shared" si="5"/>
        <v>1383.9937136212875</v>
      </c>
      <c r="H52">
        <f t="shared" si="6"/>
        <v>2584.9293432871295</v>
      </c>
      <c r="I52">
        <f t="shared" si="7"/>
        <v>3188.6970074653473</v>
      </c>
      <c r="J52">
        <f t="shared" si="8"/>
        <v>6122.704047117577</v>
      </c>
      <c r="K52">
        <f t="shared" si="9"/>
        <v>7717.028035338182</v>
      </c>
      <c r="L52">
        <f t="shared" si="10"/>
        <v>9622.704047117577</v>
      </c>
      <c r="M52">
        <f t="shared" si="11"/>
        <v>11217.028035338182</v>
      </c>
    </row>
    <row r="53" spans="1:13" ht="12.75">
      <c r="A53">
        <v>50</v>
      </c>
      <c r="B53">
        <f t="shared" si="0"/>
        <v>405.2800005964599</v>
      </c>
      <c r="C53">
        <f t="shared" si="1"/>
        <v>540.3733341286131</v>
      </c>
      <c r="D53">
        <f t="shared" si="2"/>
        <v>742.4444461012774</v>
      </c>
      <c r="E53">
        <f t="shared" si="3"/>
        <v>990.0039133206637</v>
      </c>
      <c r="F53">
        <f t="shared" si="4"/>
        <v>1179.216890771051</v>
      </c>
      <c r="G53">
        <f t="shared" si="5"/>
        <v>1364.7244466977374</v>
      </c>
      <c r="H53">
        <f t="shared" si="6"/>
        <v>2548.65778201927</v>
      </c>
      <c r="I53">
        <f t="shared" si="7"/>
        <v>3161.4933365144525</v>
      </c>
      <c r="J53">
        <f t="shared" si="8"/>
        <v>6026.924455644636</v>
      </c>
      <c r="K53">
        <f t="shared" si="9"/>
        <v>7645.193341733477</v>
      </c>
      <c r="L53">
        <f t="shared" si="10"/>
        <v>9526.924455644636</v>
      </c>
      <c r="M53">
        <f t="shared" si="11"/>
        <v>11145.193341733477</v>
      </c>
    </row>
    <row r="54" spans="1:13" ht="12.75">
      <c r="A54">
        <v>51</v>
      </c>
      <c r="B54">
        <f t="shared" si="0"/>
        <v>400.28431734436316</v>
      </c>
      <c r="C54">
        <f t="shared" si="1"/>
        <v>533.7124231258175</v>
      </c>
      <c r="D54">
        <f t="shared" si="2"/>
        <v>728.5675481787865</v>
      </c>
      <c r="E54">
        <f t="shared" si="3"/>
        <v>971.4976822512297</v>
      </c>
      <c r="F54">
        <f t="shared" si="4"/>
        <v>1163.4527347311014</v>
      </c>
      <c r="G54">
        <f t="shared" si="5"/>
        <v>1345.8518655231496</v>
      </c>
      <c r="H54">
        <f t="shared" si="6"/>
        <v>2513.1329233376937</v>
      </c>
      <c r="I54">
        <f t="shared" si="7"/>
        <v>3134.84969250327</v>
      </c>
      <c r="J54">
        <f t="shared" si="8"/>
        <v>5933.116625688597</v>
      </c>
      <c r="K54">
        <f t="shared" si="9"/>
        <v>7574.837469266447</v>
      </c>
      <c r="L54">
        <f t="shared" si="10"/>
        <v>9433.116625688597</v>
      </c>
      <c r="M54">
        <f t="shared" si="11"/>
        <v>11074.837469266447</v>
      </c>
    </row>
    <row r="55" spans="1:13" ht="12.75">
      <c r="A55">
        <v>52</v>
      </c>
      <c r="B55">
        <f t="shared" si="0"/>
        <v>395.39516087697507</v>
      </c>
      <c r="C55">
        <f t="shared" si="1"/>
        <v>527.1935478359668</v>
      </c>
      <c r="D55">
        <f t="shared" si="2"/>
        <v>714.9865579915975</v>
      </c>
      <c r="E55">
        <f t="shared" si="3"/>
        <v>953.3860737375944</v>
      </c>
      <c r="F55">
        <f t="shared" si="4"/>
        <v>1148.0247298784548</v>
      </c>
      <c r="G55">
        <f t="shared" si="5"/>
        <v>1327.3817188685725</v>
      </c>
      <c r="H55">
        <f t="shared" si="6"/>
        <v>2478.3655884584896</v>
      </c>
      <c r="I55">
        <f t="shared" si="7"/>
        <v>3108.774191343867</v>
      </c>
      <c r="J55">
        <f t="shared" si="8"/>
        <v>5841.309132023199</v>
      </c>
      <c r="K55">
        <f t="shared" si="9"/>
        <v>7505.981849017399</v>
      </c>
      <c r="L55">
        <f t="shared" si="10"/>
        <v>9341.309132023198</v>
      </c>
      <c r="M55">
        <f t="shared" si="11"/>
        <v>11005.9818490174</v>
      </c>
    </row>
    <row r="56" spans="1:13" ht="12.75">
      <c r="A56">
        <v>53</v>
      </c>
      <c r="B56">
        <f t="shared" si="0"/>
        <v>390.6140204787182</v>
      </c>
      <c r="C56">
        <f t="shared" si="1"/>
        <v>520.8186939716243</v>
      </c>
      <c r="D56">
        <f t="shared" si="2"/>
        <v>701.705612440884</v>
      </c>
      <c r="E56">
        <f t="shared" si="3"/>
        <v>935.6746047511629</v>
      </c>
      <c r="F56">
        <f t="shared" si="4"/>
        <v>1132.9375757328442</v>
      </c>
      <c r="G56">
        <f t="shared" si="5"/>
        <v>1309.319632919602</v>
      </c>
      <c r="H56">
        <f t="shared" si="6"/>
        <v>2444.366367848663</v>
      </c>
      <c r="I56">
        <f t="shared" si="7"/>
        <v>3083.274775886497</v>
      </c>
      <c r="J56">
        <f t="shared" si="8"/>
        <v>5751.529940100376</v>
      </c>
      <c r="K56">
        <f t="shared" si="9"/>
        <v>7438.647455075282</v>
      </c>
      <c r="L56">
        <f t="shared" si="10"/>
        <v>9251.529940100376</v>
      </c>
      <c r="M56">
        <f t="shared" si="11"/>
        <v>10938.647455075283</v>
      </c>
    </row>
    <row r="57" spans="1:13" ht="12.75">
      <c r="A57">
        <v>54</v>
      </c>
      <c r="B57">
        <f t="shared" si="0"/>
        <v>385.9423525312736</v>
      </c>
      <c r="C57">
        <f t="shared" si="1"/>
        <v>514.5898033750316</v>
      </c>
      <c r="D57">
        <f t="shared" si="2"/>
        <v>688.7287570313157</v>
      </c>
      <c r="E57">
        <f t="shared" si="3"/>
        <v>918.3686703769627</v>
      </c>
      <c r="F57">
        <f t="shared" si="4"/>
        <v>1118.1958679875747</v>
      </c>
      <c r="G57">
        <f t="shared" si="5"/>
        <v>1291.6711095625894</v>
      </c>
      <c r="H57">
        <f t="shared" si="6"/>
        <v>2411.1456180001683</v>
      </c>
      <c r="I57">
        <f t="shared" si="7"/>
        <v>3058.3592135001263</v>
      </c>
      <c r="J57">
        <f t="shared" si="8"/>
        <v>5663.806397531694</v>
      </c>
      <c r="K57">
        <f t="shared" si="9"/>
        <v>7372.854798148771</v>
      </c>
      <c r="L57">
        <f t="shared" si="10"/>
        <v>9163.806397531695</v>
      </c>
      <c r="M57">
        <f t="shared" si="11"/>
        <v>10872.854798148772</v>
      </c>
    </row>
    <row r="58" spans="1:13" ht="12.75">
      <c r="A58">
        <v>55</v>
      </c>
      <c r="B58">
        <f t="shared" si="0"/>
        <v>381.3815800699537</v>
      </c>
      <c r="C58">
        <f t="shared" si="1"/>
        <v>508.50877342660493</v>
      </c>
      <c r="D58">
        <f t="shared" si="2"/>
        <v>676.0599446387603</v>
      </c>
      <c r="E58">
        <f t="shared" si="3"/>
        <v>901.4735421702508</v>
      </c>
      <c r="F58">
        <f t="shared" si="4"/>
        <v>1103.8040971096316</v>
      </c>
      <c r="G58">
        <f t="shared" si="5"/>
        <v>1274.441524708714</v>
      </c>
      <c r="H58">
        <f t="shared" si="6"/>
        <v>2378.7134582752265</v>
      </c>
      <c r="I58">
        <f t="shared" si="7"/>
        <v>3034.0350937064195</v>
      </c>
      <c r="J58">
        <f t="shared" si="8"/>
        <v>5578.165225758019</v>
      </c>
      <c r="K58">
        <f t="shared" si="9"/>
        <v>7308.623919318515</v>
      </c>
      <c r="L58">
        <f t="shared" si="10"/>
        <v>9078.165225758019</v>
      </c>
      <c r="M58">
        <f t="shared" si="11"/>
        <v>10808.623919318514</v>
      </c>
    </row>
    <row r="59" spans="1:13" ht="12.75">
      <c r="A59">
        <v>56</v>
      </c>
      <c r="B59">
        <f t="shared" si="0"/>
        <v>376.9330923502312</v>
      </c>
      <c r="C59">
        <f t="shared" si="1"/>
        <v>502.577456466975</v>
      </c>
      <c r="D59">
        <f t="shared" si="2"/>
        <v>663.7030343061979</v>
      </c>
      <c r="E59">
        <f t="shared" si="3"/>
        <v>884.9943665507453</v>
      </c>
      <c r="F59">
        <f t="shared" si="4"/>
        <v>1089.7666469718408</v>
      </c>
      <c r="G59">
        <f t="shared" si="5"/>
        <v>1257.636126656429</v>
      </c>
      <c r="H59">
        <f t="shared" si="6"/>
        <v>2347.0797678238664</v>
      </c>
      <c r="I59">
        <f t="shared" si="7"/>
        <v>3010.3098258679</v>
      </c>
      <c r="J59">
        <f t="shared" si="8"/>
        <v>5494.632511909897</v>
      </c>
      <c r="K59">
        <f t="shared" si="9"/>
        <v>7245.974383932423</v>
      </c>
      <c r="L59">
        <f t="shared" si="10"/>
        <v>8994.632511909898</v>
      </c>
      <c r="M59">
        <f t="shared" si="11"/>
        <v>10745.974383932422</v>
      </c>
    </row>
    <row r="60" spans="1:13" ht="12.75">
      <c r="A60">
        <v>57</v>
      </c>
      <c r="B60">
        <f t="shared" si="0"/>
        <v>372.59824442455925</v>
      </c>
      <c r="C60">
        <f t="shared" si="1"/>
        <v>496.7976592327456</v>
      </c>
      <c r="D60">
        <f t="shared" si="2"/>
        <v>651.6617900682202</v>
      </c>
      <c r="E60">
        <f t="shared" si="3"/>
        <v>868.9361632349783</v>
      </c>
      <c r="F60">
        <f t="shared" si="4"/>
        <v>1076.087793517498</v>
      </c>
      <c r="G60">
        <f t="shared" si="5"/>
        <v>1241.2600344927794</v>
      </c>
      <c r="H60">
        <f t="shared" si="6"/>
        <v>2316.2541825746434</v>
      </c>
      <c r="I60">
        <f t="shared" si="7"/>
        <v>2987.1906369309827</v>
      </c>
      <c r="J60">
        <f t="shared" si="8"/>
        <v>5413.233700861168</v>
      </c>
      <c r="K60">
        <f t="shared" si="9"/>
        <v>7184.925275645875</v>
      </c>
      <c r="L60">
        <f t="shared" si="10"/>
        <v>8913.233700861168</v>
      </c>
      <c r="M60">
        <f t="shared" si="11"/>
        <v>10684.925275645875</v>
      </c>
    </row>
    <row r="61" spans="1:13" ht="12.75">
      <c r="A61">
        <v>58</v>
      </c>
      <c r="B61">
        <f t="shared" si="0"/>
        <v>368.3783567296083</v>
      </c>
      <c r="C61">
        <f t="shared" si="1"/>
        <v>491.1711423061444</v>
      </c>
      <c r="D61">
        <f t="shared" si="2"/>
        <v>639.9398798044676</v>
      </c>
      <c r="E61">
        <f t="shared" si="3"/>
        <v>853.3038237072378</v>
      </c>
      <c r="F61">
        <f t="shared" si="4"/>
        <v>1062.7717034578752</v>
      </c>
      <c r="G61">
        <f t="shared" si="5"/>
        <v>1225.3182365340758</v>
      </c>
      <c r="H61">
        <f t="shared" si="6"/>
        <v>2286.246092299437</v>
      </c>
      <c r="I61">
        <f t="shared" si="7"/>
        <v>2964.684569224578</v>
      </c>
      <c r="J61">
        <f t="shared" si="8"/>
        <v>5333.9935874782</v>
      </c>
      <c r="K61">
        <f t="shared" si="9"/>
        <v>7125.495190608651</v>
      </c>
      <c r="L61">
        <f t="shared" si="10"/>
        <v>8833.9935874782</v>
      </c>
      <c r="M61">
        <f t="shared" si="11"/>
        <v>10625.49519060865</v>
      </c>
    </row>
    <row r="62" spans="1:13" ht="12.75">
      <c r="A62">
        <v>59</v>
      </c>
      <c r="B62">
        <f t="shared" si="0"/>
        <v>364.2747146840495</v>
      </c>
      <c r="C62">
        <f t="shared" si="1"/>
        <v>485.6996195787327</v>
      </c>
      <c r="D62">
        <f t="shared" si="2"/>
        <v>628.5408741223598</v>
      </c>
      <c r="E62">
        <f t="shared" si="3"/>
        <v>838.1021097295788</v>
      </c>
      <c r="F62">
        <f t="shared" si="4"/>
        <v>1049.8224330030007</v>
      </c>
      <c r="G62">
        <f t="shared" si="5"/>
        <v>1209.8155888064093</v>
      </c>
      <c r="H62">
        <f t="shared" si="6"/>
        <v>2257.0646377532407</v>
      </c>
      <c r="I62">
        <f t="shared" si="7"/>
        <v>2942.798478314931</v>
      </c>
      <c r="J62">
        <f t="shared" si="8"/>
        <v>5256.936309067151</v>
      </c>
      <c r="K62">
        <f t="shared" si="9"/>
        <v>7067.702231800364</v>
      </c>
      <c r="L62">
        <f t="shared" si="10"/>
        <v>8756.93630906715</v>
      </c>
      <c r="M62">
        <f t="shared" si="11"/>
        <v>10567.702231800364</v>
      </c>
    </row>
    <row r="63" spans="1:13" ht="12.75">
      <c r="A63">
        <v>60</v>
      </c>
      <c r="B63">
        <f t="shared" si="0"/>
        <v>360.28856829700266</v>
      </c>
      <c r="C63">
        <f t="shared" si="1"/>
        <v>480.3847577293368</v>
      </c>
      <c r="D63">
        <f t="shared" si="2"/>
        <v>617.4682452694517</v>
      </c>
      <c r="E63">
        <f t="shared" si="3"/>
        <v>823.3356518913408</v>
      </c>
      <c r="F63">
        <f t="shared" si="4"/>
        <v>1037.2439266260972</v>
      </c>
      <c r="G63">
        <f t="shared" si="5"/>
        <v>1194.7568135664544</v>
      </c>
      <c r="H63">
        <f t="shared" si="6"/>
        <v>2228.7187078897964</v>
      </c>
      <c r="I63">
        <f t="shared" si="7"/>
        <v>2921.539030917347</v>
      </c>
      <c r="J63">
        <f t="shared" si="8"/>
        <v>5182.085338021494</v>
      </c>
      <c r="K63">
        <f t="shared" si="9"/>
        <v>7011.5640035161205</v>
      </c>
      <c r="L63">
        <f t="shared" si="10"/>
        <v>8682.085338021494</v>
      </c>
      <c r="M63">
        <f t="shared" si="11"/>
        <v>10511.56400351612</v>
      </c>
    </row>
    <row r="64" spans="1:13" ht="12.75">
      <c r="A64">
        <v>61</v>
      </c>
      <c r="B64">
        <f t="shared" si="0"/>
        <v>356.4211317872719</v>
      </c>
      <c r="C64">
        <f t="shared" si="1"/>
        <v>475.22817571636256</v>
      </c>
      <c r="D64">
        <f t="shared" si="2"/>
        <v>606.7253660757553</v>
      </c>
      <c r="E64">
        <f t="shared" si="3"/>
        <v>809.0089481986272</v>
      </c>
      <c r="F64">
        <f t="shared" si="4"/>
        <v>1025.040015862058</v>
      </c>
      <c r="G64">
        <f t="shared" si="5"/>
        <v>1180.1464978630272</v>
      </c>
      <c r="H64">
        <f t="shared" si="6"/>
        <v>2201.2169371539335</v>
      </c>
      <c r="I64">
        <f t="shared" si="7"/>
        <v>2900.9127028654502</v>
      </c>
      <c r="J64">
        <f t="shared" si="8"/>
        <v>5109.463474672106</v>
      </c>
      <c r="K64">
        <f t="shared" si="9"/>
        <v>6957.097606004079</v>
      </c>
      <c r="L64">
        <f t="shared" si="10"/>
        <v>8609.463474672106</v>
      </c>
      <c r="M64">
        <f t="shared" si="11"/>
        <v>10457.09760600408</v>
      </c>
    </row>
    <row r="65" spans="1:13" ht="12.75">
      <c r="A65">
        <v>62</v>
      </c>
      <c r="B65">
        <f t="shared" si="0"/>
        <v>352.6735832134829</v>
      </c>
      <c r="C65">
        <f t="shared" si="1"/>
        <v>470.2314442846439</v>
      </c>
      <c r="D65">
        <f t="shared" si="2"/>
        <v>596.3155089263414</v>
      </c>
      <c r="E65">
        <f t="shared" si="3"/>
        <v>795.126362704169</v>
      </c>
      <c r="F65">
        <f t="shared" si="4"/>
        <v>1013.2144181403239</v>
      </c>
      <c r="G65">
        <f t="shared" si="5"/>
        <v>1165.9890921398244</v>
      </c>
      <c r="H65">
        <f t="shared" si="6"/>
        <v>2174.567702851434</v>
      </c>
      <c r="I65">
        <f t="shared" si="7"/>
        <v>2880.9257771385755</v>
      </c>
      <c r="J65">
        <f t="shared" si="8"/>
        <v>5039.092840342068</v>
      </c>
      <c r="K65">
        <f t="shared" si="9"/>
        <v>6904.319630256551</v>
      </c>
      <c r="L65">
        <f t="shared" si="10"/>
        <v>8539.092840342068</v>
      </c>
      <c r="M65">
        <f t="shared" si="11"/>
        <v>10404.319630256552</v>
      </c>
    </row>
    <row r="66" spans="1:13" ht="12.75">
      <c r="A66">
        <v>63</v>
      </c>
      <c r="B66">
        <f t="shared" si="0"/>
        <v>349.0470641152345</v>
      </c>
      <c r="C66">
        <f t="shared" si="1"/>
        <v>465.39608548697936</v>
      </c>
      <c r="D66">
        <f t="shared" si="2"/>
        <v>586.2418447645402</v>
      </c>
      <c r="E66">
        <f t="shared" si="3"/>
        <v>781.692124177991</v>
      </c>
      <c r="F66">
        <f t="shared" si="4"/>
        <v>1001.7707356525177</v>
      </c>
      <c r="G66">
        <f t="shared" si="5"/>
        <v>1152.2889088797747</v>
      </c>
      <c r="H66">
        <f t="shared" si="6"/>
        <v>2148.7791225972232</v>
      </c>
      <c r="I66">
        <f t="shared" si="7"/>
        <v>2861.5843419479174</v>
      </c>
      <c r="J66">
        <f t="shared" si="8"/>
        <v>4970.994870608292</v>
      </c>
      <c r="K66">
        <f t="shared" si="9"/>
        <v>6853.246152956219</v>
      </c>
      <c r="L66">
        <f t="shared" si="10"/>
        <v>8470.994870608292</v>
      </c>
      <c r="M66">
        <f t="shared" si="11"/>
        <v>10353.246152956219</v>
      </c>
    </row>
    <row r="67" spans="1:13" ht="12.75">
      <c r="A67">
        <v>64</v>
      </c>
      <c r="B67">
        <f t="shared" si="0"/>
        <v>345.5426791653748</v>
      </c>
      <c r="C67">
        <f t="shared" si="1"/>
        <v>460.7235722204998</v>
      </c>
      <c r="D67">
        <f t="shared" si="2"/>
        <v>576.5074421260413</v>
      </c>
      <c r="E67">
        <f t="shared" si="3"/>
        <v>768.7103248192886</v>
      </c>
      <c r="F67">
        <f t="shared" si="4"/>
        <v>990.7124542551828</v>
      </c>
      <c r="G67">
        <f t="shared" si="5"/>
        <v>1139.050121291416</v>
      </c>
      <c r="H67">
        <f t="shared" si="6"/>
        <v>2123.8590518426654</v>
      </c>
      <c r="I67">
        <f t="shared" si="7"/>
        <v>2842.8942888819993</v>
      </c>
      <c r="J67">
        <f t="shared" si="8"/>
        <v>4905.190308772038</v>
      </c>
      <c r="K67">
        <f t="shared" si="9"/>
        <v>6803.892731579029</v>
      </c>
      <c r="L67">
        <f t="shared" si="10"/>
        <v>8405.190308772038</v>
      </c>
      <c r="M67">
        <f t="shared" si="11"/>
        <v>10303.892731579028</v>
      </c>
    </row>
    <row r="68" spans="1:13" ht="12.75">
      <c r="A68">
        <v>65</v>
      </c>
      <c r="B68">
        <f aca="true" t="shared" si="12" ref="B68:B94">750-450*SIN(A68*PI()/180)</f>
        <v>342.1614958335075</v>
      </c>
      <c r="C68">
        <f aca="true" t="shared" si="13" ref="C68:C94">1000-600*SIN(A68*PI()/180)</f>
        <v>456.2153277780101</v>
      </c>
      <c r="D68">
        <f aca="true" t="shared" si="14" ref="D68:D94">1700-1250*SIN(A68*PI()/180)</f>
        <v>567.1152662041875</v>
      </c>
      <c r="E68">
        <f aca="true" t="shared" si="15" ref="E68:E94">2267-1667*SIN(A68*PI()/180)</f>
        <v>756.1849190099047</v>
      </c>
      <c r="F68">
        <f aca="true" t="shared" si="16" ref="F68:F94">2267-1420*SIN(A68*PI()/180)</f>
        <v>980.0429424079571</v>
      </c>
      <c r="G68">
        <f aca="true" t="shared" si="17" ref="G68:G94">2667-1700*SIN(A68*PI()/180)</f>
        <v>1126.276762037695</v>
      </c>
      <c r="H68">
        <f aca="true" t="shared" si="18" ref="H68:H94">5000-3200*SIN(A68*PI()/180)</f>
        <v>2099.8150814827204</v>
      </c>
      <c r="I68">
        <f aca="true" t="shared" si="19" ref="I68:I94">5000-2400*SIN(A68*PI()/180)</f>
        <v>2824.8613111120403</v>
      </c>
      <c r="J68">
        <f aca="true" t="shared" si="20" ref="J68:J94">12500-8450*SIN(A68*PI()/180)</f>
        <v>4841.699199540308</v>
      </c>
      <c r="K68">
        <f aca="true" t="shared" si="21" ref="K68:K94">12500-6337.5*SIN(A68*PI()/180)</f>
        <v>6756.274399655231</v>
      </c>
      <c r="L68">
        <f aca="true" t="shared" si="22" ref="L68:L94">16000-8450*SIN(A68*PI()/180)</f>
        <v>8341.699199540308</v>
      </c>
      <c r="M68">
        <f aca="true" t="shared" si="23" ref="M68:M94">16000-6337.5*SIN(A68*PI()/180)</f>
        <v>10256.27439965523</v>
      </c>
    </row>
    <row r="69" spans="1:13" ht="12.75">
      <c r="A69">
        <v>66</v>
      </c>
      <c r="B69">
        <f t="shared" si="12"/>
        <v>338.9045440608296</v>
      </c>
      <c r="C69">
        <f t="shared" si="13"/>
        <v>451.8727254144395</v>
      </c>
      <c r="D69">
        <f t="shared" si="14"/>
        <v>558.0681779467488</v>
      </c>
      <c r="E69">
        <f t="shared" si="15"/>
        <v>744.1197221097843</v>
      </c>
      <c r="F69">
        <f t="shared" si="16"/>
        <v>969.7654501475067</v>
      </c>
      <c r="G69">
        <f t="shared" si="17"/>
        <v>1113.9727220075786</v>
      </c>
      <c r="H69">
        <f t="shared" si="18"/>
        <v>2076.6545355436774</v>
      </c>
      <c r="I69">
        <f t="shared" si="19"/>
        <v>2807.490901657758</v>
      </c>
      <c r="J69">
        <f t="shared" si="20"/>
        <v>4780.540882920022</v>
      </c>
      <c r="K69">
        <f t="shared" si="21"/>
        <v>6710.405662190017</v>
      </c>
      <c r="L69">
        <f t="shared" si="22"/>
        <v>8280.540882920022</v>
      </c>
      <c r="M69">
        <f t="shared" si="23"/>
        <v>10210.405662190016</v>
      </c>
    </row>
    <row r="70" spans="1:13" ht="12.75">
      <c r="A70">
        <v>67</v>
      </c>
      <c r="B70">
        <f t="shared" si="12"/>
        <v>335.77281594640186</v>
      </c>
      <c r="C70">
        <f t="shared" si="13"/>
        <v>447.6970879285359</v>
      </c>
      <c r="D70">
        <f t="shared" si="14"/>
        <v>549.3689331844496</v>
      </c>
      <c r="E70">
        <f t="shared" si="15"/>
        <v>732.518409294782</v>
      </c>
      <c r="F70">
        <f t="shared" si="16"/>
        <v>959.8831080975349</v>
      </c>
      <c r="G70">
        <f t="shared" si="17"/>
        <v>1102.1417491308516</v>
      </c>
      <c r="H70">
        <f t="shared" si="18"/>
        <v>2054.384468952191</v>
      </c>
      <c r="I70">
        <f t="shared" si="19"/>
        <v>2790.7883517141436</v>
      </c>
      <c r="J70">
        <f t="shared" si="20"/>
        <v>4721.73398832688</v>
      </c>
      <c r="K70">
        <f t="shared" si="21"/>
        <v>6666.30049124516</v>
      </c>
      <c r="L70">
        <f t="shared" si="22"/>
        <v>8221.73398832688</v>
      </c>
      <c r="M70">
        <f t="shared" si="23"/>
        <v>10166.30049124516</v>
      </c>
    </row>
    <row r="71" spans="1:13" ht="12.75">
      <c r="A71">
        <v>68</v>
      </c>
      <c r="B71">
        <f t="shared" si="12"/>
        <v>332.7672654449457</v>
      </c>
      <c r="C71">
        <f t="shared" si="13"/>
        <v>443.6896872599275</v>
      </c>
      <c r="D71">
        <f t="shared" si="14"/>
        <v>541.0201817915158</v>
      </c>
      <c r="E71">
        <f t="shared" si="15"/>
        <v>721.3845144371653</v>
      </c>
      <c r="F71">
        <f t="shared" si="16"/>
        <v>950.3989265151617</v>
      </c>
      <c r="G71">
        <f t="shared" si="17"/>
        <v>1090.7874472364613</v>
      </c>
      <c r="H71">
        <f t="shared" si="18"/>
        <v>2033.0116653862801</v>
      </c>
      <c r="I71">
        <f t="shared" si="19"/>
        <v>2774.75874903971</v>
      </c>
      <c r="J71">
        <f t="shared" si="20"/>
        <v>4665.296428910647</v>
      </c>
      <c r="K71">
        <f t="shared" si="21"/>
        <v>6623.972321682984</v>
      </c>
      <c r="L71">
        <f t="shared" si="22"/>
        <v>8165.296428910647</v>
      </c>
      <c r="M71">
        <f t="shared" si="23"/>
        <v>10123.972321682984</v>
      </c>
    </row>
    <row r="72" spans="1:13" ht="12.75">
      <c r="A72">
        <v>69</v>
      </c>
      <c r="B72">
        <f t="shared" si="12"/>
        <v>329.88880807625924</v>
      </c>
      <c r="C72">
        <f t="shared" si="13"/>
        <v>439.85174410167895</v>
      </c>
      <c r="D72">
        <f t="shared" si="14"/>
        <v>533.0244668784978</v>
      </c>
      <c r="E72">
        <f t="shared" si="15"/>
        <v>710.7214290291647</v>
      </c>
      <c r="F72">
        <f t="shared" si="16"/>
        <v>941.3157943739736</v>
      </c>
      <c r="G72">
        <f t="shared" si="17"/>
        <v>1079.913274954757</v>
      </c>
      <c r="H72">
        <f t="shared" si="18"/>
        <v>2012.5426352089544</v>
      </c>
      <c r="I72">
        <f t="shared" si="19"/>
        <v>2759.406976406716</v>
      </c>
      <c r="J72">
        <f t="shared" si="20"/>
        <v>4611.245396098645</v>
      </c>
      <c r="K72">
        <f t="shared" si="21"/>
        <v>6583.434047073984</v>
      </c>
      <c r="L72">
        <f t="shared" si="22"/>
        <v>8111.245396098645</v>
      </c>
      <c r="M72">
        <f t="shared" si="23"/>
        <v>10083.434047073984</v>
      </c>
    </row>
    <row r="73" spans="1:13" ht="12.75">
      <c r="A73">
        <v>70</v>
      </c>
      <c r="B73">
        <f t="shared" si="12"/>
        <v>327.13832064634124</v>
      </c>
      <c r="C73">
        <f t="shared" si="13"/>
        <v>436.184427528455</v>
      </c>
      <c r="D73">
        <f t="shared" si="14"/>
        <v>525.3842240176145</v>
      </c>
      <c r="E73">
        <f t="shared" si="15"/>
        <v>700.5324011498908</v>
      </c>
      <c r="F73">
        <f t="shared" si="16"/>
        <v>932.6364784840102</v>
      </c>
      <c r="G73">
        <f t="shared" si="17"/>
        <v>1069.5225446639558</v>
      </c>
      <c r="H73">
        <f t="shared" si="18"/>
        <v>1992.9836134850934</v>
      </c>
      <c r="I73">
        <f t="shared" si="19"/>
        <v>2744.73771011382</v>
      </c>
      <c r="J73">
        <f t="shared" si="20"/>
        <v>4559.597354359074</v>
      </c>
      <c r="K73">
        <f t="shared" si="21"/>
        <v>6544.698015769306</v>
      </c>
      <c r="L73">
        <f t="shared" si="22"/>
        <v>8059.597354359074</v>
      </c>
      <c r="M73">
        <f t="shared" si="23"/>
        <v>10044.698015769307</v>
      </c>
    </row>
    <row r="74" spans="1:13" ht="12.75">
      <c r="A74">
        <v>71</v>
      </c>
      <c r="B74">
        <f t="shared" si="12"/>
        <v>324.51664098030744</v>
      </c>
      <c r="C74">
        <f t="shared" si="13"/>
        <v>432.68885464041</v>
      </c>
      <c r="D74">
        <f t="shared" si="14"/>
        <v>518.1017805008541</v>
      </c>
      <c r="E74">
        <f t="shared" si="15"/>
        <v>690.820534475939</v>
      </c>
      <c r="F74">
        <f t="shared" si="16"/>
        <v>924.3636226489702</v>
      </c>
      <c r="G74">
        <f t="shared" si="17"/>
        <v>1059.6184214811615</v>
      </c>
      <c r="H74">
        <f t="shared" si="18"/>
        <v>1974.3405580821864</v>
      </c>
      <c r="I74">
        <f t="shared" si="19"/>
        <v>2730.75541856164</v>
      </c>
      <c r="J74">
        <f t="shared" si="20"/>
        <v>4510.368036185773</v>
      </c>
      <c r="K74">
        <f t="shared" si="21"/>
        <v>6507.77602713933</v>
      </c>
      <c r="L74">
        <f t="shared" si="22"/>
        <v>8010.368036185773</v>
      </c>
      <c r="M74">
        <f t="shared" si="23"/>
        <v>10007.77602713933</v>
      </c>
    </row>
    <row r="75" spans="1:13" ht="12.75">
      <c r="A75">
        <v>72</v>
      </c>
      <c r="B75">
        <f t="shared" si="12"/>
        <v>322.0245676671809</v>
      </c>
      <c r="C75">
        <f t="shared" si="13"/>
        <v>429.3660902229079</v>
      </c>
      <c r="D75">
        <f t="shared" si="14"/>
        <v>511.179354631058</v>
      </c>
      <c r="E75">
        <f t="shared" si="15"/>
        <v>681.5887873359791</v>
      </c>
      <c r="F75">
        <f t="shared" si="16"/>
        <v>916.4997468608819</v>
      </c>
      <c r="G75">
        <f t="shared" si="17"/>
        <v>1050.203922298239</v>
      </c>
      <c r="H75">
        <f t="shared" si="18"/>
        <v>1956.6191478555088</v>
      </c>
      <c r="I75">
        <f t="shared" si="19"/>
        <v>2717.4643608916317</v>
      </c>
      <c r="J75">
        <f t="shared" si="20"/>
        <v>4463.572437305953</v>
      </c>
      <c r="K75">
        <f t="shared" si="21"/>
        <v>6472.679327979465</v>
      </c>
      <c r="L75">
        <f t="shared" si="22"/>
        <v>7963.572437305953</v>
      </c>
      <c r="M75">
        <f t="shared" si="23"/>
        <v>9972.679327979466</v>
      </c>
    </row>
    <row r="76" spans="1:13" ht="12.75">
      <c r="A76">
        <v>73</v>
      </c>
      <c r="B76">
        <f t="shared" si="12"/>
        <v>319.66285981663407</v>
      </c>
      <c r="C76">
        <f t="shared" si="13"/>
        <v>426.21714642217876</v>
      </c>
      <c r="D76">
        <f t="shared" si="14"/>
        <v>504.61905504620563</v>
      </c>
      <c r="E76">
        <f t="shared" si="15"/>
        <v>672.83997180962</v>
      </c>
      <c r="F76">
        <f t="shared" si="16"/>
        <v>909.0472465324897</v>
      </c>
      <c r="G76">
        <f t="shared" si="17"/>
        <v>1041.2819148628398</v>
      </c>
      <c r="H76">
        <f t="shared" si="18"/>
        <v>1939.8247809182867</v>
      </c>
      <c r="I76">
        <f t="shared" si="19"/>
        <v>2704.868585688715</v>
      </c>
      <c r="J76">
        <f t="shared" si="20"/>
        <v>4419.22481211235</v>
      </c>
      <c r="K76">
        <f t="shared" si="21"/>
        <v>6439.418609084263</v>
      </c>
      <c r="L76">
        <f t="shared" si="22"/>
        <v>7919.22481211235</v>
      </c>
      <c r="M76">
        <f t="shared" si="23"/>
        <v>9939.418609084263</v>
      </c>
    </row>
    <row r="77" spans="1:13" ht="12.75">
      <c r="A77">
        <v>74</v>
      </c>
      <c r="B77">
        <f t="shared" si="12"/>
        <v>317.43223682775647</v>
      </c>
      <c r="C77">
        <f t="shared" si="13"/>
        <v>423.24298243700866</v>
      </c>
      <c r="D77">
        <f t="shared" si="14"/>
        <v>498.42288007710135</v>
      </c>
      <c r="E77">
        <f t="shared" si="15"/>
        <v>664.5767528708225</v>
      </c>
      <c r="F77">
        <f t="shared" si="16"/>
        <v>902.0083917675872</v>
      </c>
      <c r="G77">
        <f t="shared" si="17"/>
        <v>1032.8551169048578</v>
      </c>
      <c r="H77">
        <f t="shared" si="18"/>
        <v>1923.9625729973795</v>
      </c>
      <c r="I77">
        <f t="shared" si="19"/>
        <v>2692.9719297480347</v>
      </c>
      <c r="J77">
        <f t="shared" si="20"/>
        <v>4377.338669321205</v>
      </c>
      <c r="K77">
        <f t="shared" si="21"/>
        <v>6408.004001990904</v>
      </c>
      <c r="L77">
        <f t="shared" si="22"/>
        <v>7877.338669321205</v>
      </c>
      <c r="M77">
        <f t="shared" si="23"/>
        <v>9908.004001990903</v>
      </c>
    </row>
    <row r="78" spans="1:13" ht="12.75">
      <c r="A78">
        <v>75</v>
      </c>
      <c r="B78">
        <f t="shared" si="12"/>
        <v>315.3333781699193</v>
      </c>
      <c r="C78">
        <f t="shared" si="13"/>
        <v>420.44450422655905</v>
      </c>
      <c r="D78">
        <f t="shared" si="14"/>
        <v>492.5927171386645</v>
      </c>
      <c r="E78">
        <f t="shared" si="15"/>
        <v>656.8016475761231</v>
      </c>
      <c r="F78">
        <f t="shared" si="16"/>
        <v>895.385326669523</v>
      </c>
      <c r="G78">
        <f t="shared" si="17"/>
        <v>1024.9260953085839</v>
      </c>
      <c r="H78">
        <f t="shared" si="18"/>
        <v>1909.0373558749816</v>
      </c>
      <c r="I78">
        <f t="shared" si="19"/>
        <v>2681.778016906236</v>
      </c>
      <c r="J78">
        <f t="shared" si="20"/>
        <v>4337.926767857372</v>
      </c>
      <c r="K78">
        <f t="shared" si="21"/>
        <v>6378.44507589303</v>
      </c>
      <c r="L78">
        <f t="shared" si="22"/>
        <v>7837.926767857372</v>
      </c>
      <c r="M78">
        <f t="shared" si="23"/>
        <v>9878.445075893029</v>
      </c>
    </row>
    <row r="79" spans="1:13" ht="12.75">
      <c r="A79">
        <v>76</v>
      </c>
      <c r="B79">
        <f t="shared" si="12"/>
        <v>313.36692317580156</v>
      </c>
      <c r="C79">
        <f t="shared" si="13"/>
        <v>417.8225642344021</v>
      </c>
      <c r="D79">
        <f t="shared" si="14"/>
        <v>487.1303421550044</v>
      </c>
      <c r="E79">
        <f t="shared" si="15"/>
        <v>649.5170242979138</v>
      </c>
      <c r="F79">
        <f t="shared" si="16"/>
        <v>889.1800686880849</v>
      </c>
      <c r="G79">
        <f t="shared" si="17"/>
        <v>1017.4972653308059</v>
      </c>
      <c r="H79">
        <f t="shared" si="18"/>
        <v>1895.0536759168112</v>
      </c>
      <c r="I79">
        <f t="shared" si="19"/>
        <v>2671.2902569376083</v>
      </c>
      <c r="J79">
        <f t="shared" si="20"/>
        <v>4301.00111296783</v>
      </c>
      <c r="K79">
        <f t="shared" si="21"/>
        <v>6350.750834725873</v>
      </c>
      <c r="L79">
        <f t="shared" si="22"/>
        <v>7801.00111296783</v>
      </c>
      <c r="M79">
        <f t="shared" si="23"/>
        <v>9850.750834725874</v>
      </c>
    </row>
    <row r="80" spans="1:13" ht="12.75">
      <c r="A80">
        <v>77</v>
      </c>
      <c r="B80">
        <f t="shared" si="12"/>
        <v>311.53347084664415</v>
      </c>
      <c r="C80">
        <f t="shared" si="13"/>
        <v>415.37796112885883</v>
      </c>
      <c r="D80">
        <f t="shared" si="14"/>
        <v>482.0374190184559</v>
      </c>
      <c r="E80">
        <f t="shared" si="15"/>
        <v>642.7251020030128</v>
      </c>
      <c r="F80">
        <f t="shared" si="16"/>
        <v>883.3945080049659</v>
      </c>
      <c r="G80">
        <f t="shared" si="17"/>
        <v>1010.5708898651001</v>
      </c>
      <c r="H80">
        <f t="shared" si="18"/>
        <v>1882.015792687247</v>
      </c>
      <c r="I80">
        <f t="shared" si="19"/>
        <v>2661.5118445154353</v>
      </c>
      <c r="J80">
        <f t="shared" si="20"/>
        <v>4266.572952564762</v>
      </c>
      <c r="K80">
        <f t="shared" si="21"/>
        <v>6324.929714423572</v>
      </c>
      <c r="L80">
        <f t="shared" si="22"/>
        <v>7766.572952564762</v>
      </c>
      <c r="M80">
        <f t="shared" si="23"/>
        <v>9824.929714423572</v>
      </c>
    </row>
    <row r="81" spans="1:13" ht="12.75">
      <c r="A81">
        <v>78</v>
      </c>
      <c r="B81">
        <f t="shared" si="12"/>
        <v>309.83357966978747</v>
      </c>
      <c r="C81">
        <f t="shared" si="13"/>
        <v>413.1114395597167</v>
      </c>
      <c r="D81">
        <f t="shared" si="14"/>
        <v>477.3154990827429</v>
      </c>
      <c r="E81">
        <f t="shared" si="15"/>
        <v>636.4279495767462</v>
      </c>
      <c r="F81">
        <f t="shared" si="16"/>
        <v>878.0304069579961</v>
      </c>
      <c r="G81">
        <f t="shared" si="17"/>
        <v>1004.1490787525306</v>
      </c>
      <c r="H81">
        <f t="shared" si="18"/>
        <v>1869.9276776518223</v>
      </c>
      <c r="I81">
        <f t="shared" si="19"/>
        <v>2652.445758238867</v>
      </c>
      <c r="J81">
        <f t="shared" si="20"/>
        <v>4234.652773799342</v>
      </c>
      <c r="K81">
        <f t="shared" si="21"/>
        <v>6300.989580349507</v>
      </c>
      <c r="L81">
        <f t="shared" si="22"/>
        <v>7734.652773799342</v>
      </c>
      <c r="M81">
        <f t="shared" si="23"/>
        <v>9800.989580349507</v>
      </c>
    </row>
    <row r="82" spans="1:13" ht="12.75">
      <c r="A82">
        <v>79</v>
      </c>
      <c r="B82">
        <f t="shared" si="12"/>
        <v>308.2677674485512</v>
      </c>
      <c r="C82">
        <f t="shared" si="13"/>
        <v>411.0236899314016</v>
      </c>
      <c r="D82">
        <f t="shared" si="14"/>
        <v>472.96602069042</v>
      </c>
      <c r="E82">
        <f t="shared" si="15"/>
        <v>630.6274851927442</v>
      </c>
      <c r="F82">
        <f t="shared" si="16"/>
        <v>873.089399504317</v>
      </c>
      <c r="G82">
        <f t="shared" si="17"/>
        <v>998.2337881389712</v>
      </c>
      <c r="H82">
        <f t="shared" si="18"/>
        <v>1858.793012967475</v>
      </c>
      <c r="I82">
        <f t="shared" si="19"/>
        <v>2644.0947597256063</v>
      </c>
      <c r="J82">
        <f t="shared" si="20"/>
        <v>4205.250299867239</v>
      </c>
      <c r="K82">
        <f t="shared" si="21"/>
        <v>6278.937724900429</v>
      </c>
      <c r="L82">
        <f t="shared" si="22"/>
        <v>7705.250299867239</v>
      </c>
      <c r="M82">
        <f t="shared" si="23"/>
        <v>9778.937724900428</v>
      </c>
    </row>
    <row r="83" spans="1:13" ht="12.75">
      <c r="A83">
        <v>80</v>
      </c>
      <c r="B83">
        <f t="shared" si="12"/>
        <v>306.8365111445064</v>
      </c>
      <c r="C83">
        <f t="shared" si="13"/>
        <v>409.11534819267524</v>
      </c>
      <c r="D83">
        <f t="shared" si="14"/>
        <v>468.99030873474</v>
      </c>
      <c r="E83">
        <f t="shared" si="15"/>
        <v>625.3254757286493</v>
      </c>
      <c r="F83">
        <f t="shared" si="16"/>
        <v>868.5729907226646</v>
      </c>
      <c r="G83">
        <f t="shared" si="17"/>
        <v>992.8268198792464</v>
      </c>
      <c r="H83">
        <f t="shared" si="18"/>
        <v>1848.6151903609343</v>
      </c>
      <c r="I83">
        <f t="shared" si="19"/>
        <v>2636.461392770701</v>
      </c>
      <c r="J83">
        <f t="shared" si="20"/>
        <v>4178.374487046842</v>
      </c>
      <c r="K83">
        <f t="shared" si="21"/>
        <v>6258.780865285132</v>
      </c>
      <c r="L83">
        <f t="shared" si="22"/>
        <v>7678.374487046842</v>
      </c>
      <c r="M83">
        <f t="shared" si="23"/>
        <v>9758.78086528513</v>
      </c>
    </row>
    <row r="84" spans="1:13" ht="12.75">
      <c r="A84">
        <v>81</v>
      </c>
      <c r="B84">
        <f t="shared" si="12"/>
        <v>305.540246732188</v>
      </c>
      <c r="C84">
        <f t="shared" si="13"/>
        <v>407.3869956429173</v>
      </c>
      <c r="D84">
        <f t="shared" si="14"/>
        <v>465.3895742560778</v>
      </c>
      <c r="E84">
        <f t="shared" si="15"/>
        <v>620.5235362279054</v>
      </c>
      <c r="F84">
        <f t="shared" si="16"/>
        <v>864.4825563549043</v>
      </c>
      <c r="G84">
        <f t="shared" si="17"/>
        <v>987.9298209882659</v>
      </c>
      <c r="H84">
        <f t="shared" si="18"/>
        <v>1839.397310095559</v>
      </c>
      <c r="I84">
        <f t="shared" si="19"/>
        <v>2629.5479825716693</v>
      </c>
      <c r="J84">
        <f t="shared" si="20"/>
        <v>4154.033521971085</v>
      </c>
      <c r="K84">
        <f t="shared" si="21"/>
        <v>6240.525141478314</v>
      </c>
      <c r="L84">
        <f t="shared" si="22"/>
        <v>7654.033521971085</v>
      </c>
      <c r="M84">
        <f t="shared" si="23"/>
        <v>9740.525141478314</v>
      </c>
    </row>
    <row r="85" spans="1:13" ht="12.75">
      <c r="A85">
        <v>82</v>
      </c>
      <c r="B85">
        <f t="shared" si="12"/>
        <v>304.3793690662934</v>
      </c>
      <c r="C85">
        <f t="shared" si="13"/>
        <v>405.83915875505784</v>
      </c>
      <c r="D85">
        <f t="shared" si="14"/>
        <v>462.16491407303715</v>
      </c>
      <c r="E85">
        <f t="shared" si="15"/>
        <v>616.2231294078024</v>
      </c>
      <c r="F85">
        <f t="shared" si="16"/>
        <v>860.8193423869702</v>
      </c>
      <c r="G85">
        <f t="shared" si="17"/>
        <v>983.5442831393307</v>
      </c>
      <c r="H85">
        <f t="shared" si="18"/>
        <v>1831.142180026975</v>
      </c>
      <c r="I85">
        <f t="shared" si="19"/>
        <v>2623.3566350202314</v>
      </c>
      <c r="J85">
        <f t="shared" si="20"/>
        <v>4132.234819133731</v>
      </c>
      <c r="K85">
        <f t="shared" si="21"/>
        <v>6224.176114350298</v>
      </c>
      <c r="L85">
        <f t="shared" si="22"/>
        <v>7632.234819133731</v>
      </c>
      <c r="M85">
        <f t="shared" si="23"/>
        <v>9724.176114350299</v>
      </c>
    </row>
    <row r="86" spans="1:13" ht="12.75">
      <c r="A86">
        <v>83</v>
      </c>
      <c r="B86">
        <f t="shared" si="12"/>
        <v>303.3542317614051</v>
      </c>
      <c r="C86">
        <f t="shared" si="13"/>
        <v>404.47230901520686</v>
      </c>
      <c r="D86">
        <f t="shared" si="14"/>
        <v>459.3173104483476</v>
      </c>
      <c r="E86">
        <f t="shared" si="15"/>
        <v>612.4255652139163</v>
      </c>
      <c r="F86">
        <f t="shared" si="16"/>
        <v>857.5844646693229</v>
      </c>
      <c r="G86">
        <f t="shared" si="17"/>
        <v>979.6715422097527</v>
      </c>
      <c r="H86">
        <f t="shared" si="18"/>
        <v>1823.8523147477695</v>
      </c>
      <c r="I86">
        <f t="shared" si="19"/>
        <v>2617.8892360608274</v>
      </c>
      <c r="J86">
        <f t="shared" si="20"/>
        <v>4112.985018630829</v>
      </c>
      <c r="K86">
        <f t="shared" si="21"/>
        <v>6209.738763973122</v>
      </c>
      <c r="L86">
        <f t="shared" si="22"/>
        <v>7612.985018630829</v>
      </c>
      <c r="M86">
        <f t="shared" si="23"/>
        <v>9709.738763973122</v>
      </c>
    </row>
    <row r="87" spans="1:13" ht="12.75">
      <c r="A87">
        <v>84</v>
      </c>
      <c r="B87">
        <f t="shared" si="12"/>
        <v>302.465147084277</v>
      </c>
      <c r="C87">
        <f t="shared" si="13"/>
        <v>403.286862779036</v>
      </c>
      <c r="D87">
        <f t="shared" si="14"/>
        <v>456.8476307896583</v>
      </c>
      <c r="E87">
        <f t="shared" si="15"/>
        <v>609.1320004210884</v>
      </c>
      <c r="F87">
        <f t="shared" si="16"/>
        <v>854.7789085770519</v>
      </c>
      <c r="G87">
        <f t="shared" si="17"/>
        <v>976.3127778739354</v>
      </c>
      <c r="H87">
        <f t="shared" si="18"/>
        <v>1817.5299348215253</v>
      </c>
      <c r="I87">
        <f t="shared" si="19"/>
        <v>2613.147451116144</v>
      </c>
      <c r="J87">
        <f t="shared" si="20"/>
        <v>4096.289984138091</v>
      </c>
      <c r="K87">
        <f t="shared" si="21"/>
        <v>6197.217488103568</v>
      </c>
      <c r="L87">
        <f t="shared" si="22"/>
        <v>7596.289984138091</v>
      </c>
      <c r="M87">
        <f t="shared" si="23"/>
        <v>9697.217488103568</v>
      </c>
    </row>
    <row r="88" spans="1:13" ht="12.75">
      <c r="A88">
        <v>85</v>
      </c>
      <c r="B88">
        <f t="shared" si="12"/>
        <v>301.7123858587145</v>
      </c>
      <c r="C88">
        <f t="shared" si="13"/>
        <v>402.28318114495266</v>
      </c>
      <c r="D88">
        <f t="shared" si="14"/>
        <v>454.7566273853181</v>
      </c>
      <c r="E88">
        <f t="shared" si="15"/>
        <v>606.3434382810601</v>
      </c>
      <c r="F88">
        <f t="shared" si="16"/>
        <v>852.4035287097213</v>
      </c>
      <c r="G88">
        <f t="shared" si="17"/>
        <v>973.4690132440326</v>
      </c>
      <c r="H88">
        <f t="shared" si="18"/>
        <v>1812.176966106414</v>
      </c>
      <c r="I88">
        <f t="shared" si="19"/>
        <v>2609.1327245798107</v>
      </c>
      <c r="J88">
        <f t="shared" si="20"/>
        <v>4082.1548011247505</v>
      </c>
      <c r="K88">
        <f t="shared" si="21"/>
        <v>6186.616100843563</v>
      </c>
      <c r="L88">
        <f t="shared" si="22"/>
        <v>7582.1548011247505</v>
      </c>
      <c r="M88">
        <f t="shared" si="23"/>
        <v>9686.616100843563</v>
      </c>
    </row>
    <row r="89" spans="1:13" ht="12.75">
      <c r="A89">
        <v>86</v>
      </c>
      <c r="B89">
        <f t="shared" si="12"/>
        <v>301.0961773830791</v>
      </c>
      <c r="C89">
        <f t="shared" si="13"/>
        <v>401.4615698441055</v>
      </c>
      <c r="D89">
        <f t="shared" si="14"/>
        <v>453.04493717521973</v>
      </c>
      <c r="E89">
        <f t="shared" si="15"/>
        <v>604.060728216873</v>
      </c>
      <c r="F89">
        <f t="shared" si="16"/>
        <v>850.4590486310497</v>
      </c>
      <c r="G89">
        <f t="shared" si="17"/>
        <v>971.1411145582988</v>
      </c>
      <c r="H89">
        <f t="shared" si="18"/>
        <v>1807.7950391685627</v>
      </c>
      <c r="I89">
        <f t="shared" si="19"/>
        <v>2605.846279376422</v>
      </c>
      <c r="J89">
        <f t="shared" si="20"/>
        <v>4070.5837753044852</v>
      </c>
      <c r="K89">
        <f t="shared" si="21"/>
        <v>6177.937831478364</v>
      </c>
      <c r="L89">
        <f t="shared" si="22"/>
        <v>7570.583775304485</v>
      </c>
      <c r="M89">
        <f t="shared" si="23"/>
        <v>9677.937831478364</v>
      </c>
    </row>
    <row r="90" spans="1:13" ht="12.75">
      <c r="A90">
        <v>87</v>
      </c>
      <c r="B90">
        <f t="shared" si="12"/>
        <v>300.6167093604418</v>
      </c>
      <c r="C90">
        <f t="shared" si="13"/>
        <v>400.8222791472557</v>
      </c>
      <c r="D90">
        <f t="shared" si="14"/>
        <v>451.71308155678275</v>
      </c>
      <c r="E90">
        <f t="shared" si="15"/>
        <v>602.2845655641254</v>
      </c>
      <c r="F90">
        <f t="shared" si="16"/>
        <v>848.9460606485052</v>
      </c>
      <c r="G90">
        <f t="shared" si="17"/>
        <v>969.3297909172245</v>
      </c>
      <c r="H90">
        <f t="shared" si="18"/>
        <v>1804.3854887853636</v>
      </c>
      <c r="I90">
        <f t="shared" si="19"/>
        <v>2603.289116589023</v>
      </c>
      <c r="J90">
        <f t="shared" si="20"/>
        <v>4061.5804313238514</v>
      </c>
      <c r="K90">
        <f t="shared" si="21"/>
        <v>6171.1853234928885</v>
      </c>
      <c r="L90">
        <f t="shared" si="22"/>
        <v>7561.580431323851</v>
      </c>
      <c r="M90">
        <f t="shared" si="23"/>
        <v>9671.18532349289</v>
      </c>
    </row>
    <row r="91" spans="1:13" ht="12.75">
      <c r="A91">
        <v>88</v>
      </c>
      <c r="B91">
        <f t="shared" si="12"/>
        <v>300.2741278414069</v>
      </c>
      <c r="C91">
        <f t="shared" si="13"/>
        <v>400.3655037885426</v>
      </c>
      <c r="D91">
        <f t="shared" si="14"/>
        <v>450.7614662261303</v>
      </c>
      <c r="E91">
        <f t="shared" si="15"/>
        <v>601.0154913591673</v>
      </c>
      <c r="F91">
        <f t="shared" si="16"/>
        <v>847.865025632884</v>
      </c>
      <c r="G91">
        <f t="shared" si="17"/>
        <v>968.0355940675372</v>
      </c>
      <c r="H91">
        <f t="shared" si="18"/>
        <v>1801.9493535388938</v>
      </c>
      <c r="I91">
        <f t="shared" si="19"/>
        <v>2601.4620151541703</v>
      </c>
      <c r="J91">
        <f t="shared" si="20"/>
        <v>4055.1475116886413</v>
      </c>
      <c r="K91">
        <f t="shared" si="21"/>
        <v>6166.3606337664805</v>
      </c>
      <c r="L91">
        <f t="shared" si="22"/>
        <v>7555.147511688641</v>
      </c>
      <c r="M91">
        <f t="shared" si="23"/>
        <v>9666.36063376648</v>
      </c>
    </row>
    <row r="92" spans="1:13" ht="12.75">
      <c r="A92">
        <v>89</v>
      </c>
      <c r="B92">
        <f t="shared" si="12"/>
        <v>300.06853717962395</v>
      </c>
      <c r="C92">
        <f t="shared" si="13"/>
        <v>400.0913829061652</v>
      </c>
      <c r="D92">
        <f t="shared" si="14"/>
        <v>450.1903810545109</v>
      </c>
      <c r="E92">
        <f t="shared" si="15"/>
        <v>600.2538921742957</v>
      </c>
      <c r="F92">
        <f t="shared" si="16"/>
        <v>847.2162728779244</v>
      </c>
      <c r="G92">
        <f t="shared" si="17"/>
        <v>967.2589182341349</v>
      </c>
      <c r="H92">
        <f t="shared" si="18"/>
        <v>1800.4873754995479</v>
      </c>
      <c r="I92">
        <f t="shared" si="19"/>
        <v>2600.365531624661</v>
      </c>
      <c r="J92">
        <f t="shared" si="20"/>
        <v>4051.286975928493</v>
      </c>
      <c r="K92">
        <f t="shared" si="21"/>
        <v>6163.46523194637</v>
      </c>
      <c r="L92">
        <f t="shared" si="22"/>
        <v>7551.286975928493</v>
      </c>
      <c r="M92">
        <f t="shared" si="23"/>
        <v>9663.465231946371</v>
      </c>
    </row>
    <row r="93" spans="1:13" ht="12.75">
      <c r="A93">
        <v>89</v>
      </c>
      <c r="B93">
        <f t="shared" si="12"/>
        <v>300.06853717962395</v>
      </c>
      <c r="C93">
        <f t="shared" si="13"/>
        <v>400.0913829061652</v>
      </c>
      <c r="D93">
        <f t="shared" si="14"/>
        <v>450.1903810545109</v>
      </c>
      <c r="E93">
        <f t="shared" si="15"/>
        <v>600.2538921742957</v>
      </c>
      <c r="F93">
        <f t="shared" si="16"/>
        <v>847.2162728779244</v>
      </c>
      <c r="G93">
        <f t="shared" si="17"/>
        <v>967.2589182341349</v>
      </c>
      <c r="H93">
        <f t="shared" si="18"/>
        <v>1800.4873754995479</v>
      </c>
      <c r="I93">
        <f t="shared" si="19"/>
        <v>2600.365531624661</v>
      </c>
      <c r="J93">
        <f t="shared" si="20"/>
        <v>4051.286975928493</v>
      </c>
      <c r="K93">
        <f t="shared" si="21"/>
        <v>6163.46523194637</v>
      </c>
      <c r="L93">
        <f t="shared" si="22"/>
        <v>7551.286975928493</v>
      </c>
      <c r="M93">
        <f t="shared" si="23"/>
        <v>9663.465231946371</v>
      </c>
    </row>
    <row r="94" spans="1:13" ht="12.75">
      <c r="A94">
        <v>90</v>
      </c>
      <c r="B94">
        <f t="shared" si="12"/>
        <v>300</v>
      </c>
      <c r="C94">
        <f t="shared" si="13"/>
        <v>400</v>
      </c>
      <c r="D94">
        <f t="shared" si="14"/>
        <v>450</v>
      </c>
      <c r="E94">
        <f t="shared" si="15"/>
        <v>600</v>
      </c>
      <c r="F94">
        <f t="shared" si="16"/>
        <v>847</v>
      </c>
      <c r="G94">
        <f t="shared" si="17"/>
        <v>967</v>
      </c>
      <c r="H94">
        <f t="shared" si="18"/>
        <v>1800</v>
      </c>
      <c r="I94">
        <f t="shared" si="19"/>
        <v>2600</v>
      </c>
      <c r="J94">
        <f t="shared" si="20"/>
        <v>4050</v>
      </c>
      <c r="K94">
        <f t="shared" si="21"/>
        <v>6162.5</v>
      </c>
      <c r="L94">
        <f t="shared" si="22"/>
        <v>7550</v>
      </c>
      <c r="M94">
        <f t="shared" si="23"/>
        <v>9662.5</v>
      </c>
    </row>
  </sheetData>
  <sheetProtection sheet="1" objects="1" scenarios="1"/>
  <mergeCells count="2">
    <mergeCell ref="H1:M1"/>
    <mergeCell ref="B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P96"/>
  <sheetViews>
    <sheetView workbookViewId="0" topLeftCell="A1">
      <selection activeCell="K11" sqref="K11"/>
    </sheetView>
  </sheetViews>
  <sheetFormatPr defaultColWidth="9.140625" defaultRowHeight="12.75"/>
  <cols>
    <col min="12" max="12" width="14.140625" style="0" customWidth="1"/>
  </cols>
  <sheetData>
    <row r="2" spans="1:10" ht="12.75">
      <c r="A2" t="s">
        <v>34</v>
      </c>
      <c r="B2">
        <v>4000</v>
      </c>
      <c r="C2">
        <v>4000</v>
      </c>
      <c r="D2">
        <v>2000</v>
      </c>
      <c r="E2">
        <v>2000</v>
      </c>
      <c r="F2">
        <v>500</v>
      </c>
      <c r="G2">
        <v>500</v>
      </c>
      <c r="H2">
        <v>500</v>
      </c>
      <c r="I2">
        <v>500</v>
      </c>
      <c r="J2">
        <v>500</v>
      </c>
    </row>
    <row r="3" spans="1:10" ht="12.75">
      <c r="A3" t="s">
        <v>33</v>
      </c>
      <c r="B3" s="1">
        <v>467</v>
      </c>
      <c r="C3" s="1">
        <v>350</v>
      </c>
      <c r="D3" s="1">
        <v>467</v>
      </c>
      <c r="E3" s="1">
        <v>350</v>
      </c>
      <c r="F3" s="1">
        <v>200</v>
      </c>
      <c r="G3" s="1">
        <v>150</v>
      </c>
      <c r="H3" s="1">
        <v>260</v>
      </c>
      <c r="I3" s="1">
        <v>220</v>
      </c>
      <c r="J3" s="1">
        <v>70</v>
      </c>
    </row>
    <row r="4" spans="2:16" ht="25.5">
      <c r="B4" s="27" t="s">
        <v>36</v>
      </c>
      <c r="C4" s="27" t="s">
        <v>35</v>
      </c>
      <c r="D4" s="27" t="s">
        <v>32</v>
      </c>
      <c r="E4" s="27" t="s">
        <v>31</v>
      </c>
      <c r="F4" s="27" t="s">
        <v>38</v>
      </c>
      <c r="G4" s="27" t="s">
        <v>37</v>
      </c>
      <c r="H4" s="27" t="s">
        <v>55</v>
      </c>
      <c r="I4" s="27" t="s">
        <v>54</v>
      </c>
      <c r="J4" s="27" t="s">
        <v>57</v>
      </c>
      <c r="M4" t="s">
        <v>41</v>
      </c>
      <c r="N4" t="s">
        <v>40</v>
      </c>
      <c r="O4" t="s">
        <v>30</v>
      </c>
      <c r="P4" t="s">
        <v>39</v>
      </c>
    </row>
    <row r="5" spans="1:16" ht="12.75">
      <c r="A5">
        <v>0</v>
      </c>
      <c r="B5">
        <f aca="true" t="shared" si="0" ref="B5:J20">MIN(B$2,B$3/SIN(IF($A5&lt;=0,0.0000001,$A5)*PI()/180))</f>
        <v>4000</v>
      </c>
      <c r="C5">
        <f t="shared" si="0"/>
        <v>4000</v>
      </c>
      <c r="D5">
        <f t="shared" si="0"/>
        <v>2000</v>
      </c>
      <c r="E5">
        <f t="shared" si="0"/>
        <v>2000</v>
      </c>
      <c r="F5">
        <f t="shared" si="0"/>
        <v>500</v>
      </c>
      <c r="G5">
        <f t="shared" si="0"/>
        <v>500</v>
      </c>
      <c r="H5">
        <f t="shared" si="0"/>
        <v>500</v>
      </c>
      <c r="I5">
        <f t="shared" si="0"/>
        <v>500</v>
      </c>
      <c r="J5">
        <f t="shared" si="0"/>
        <v>500</v>
      </c>
      <c r="L5" t="s">
        <v>42</v>
      </c>
      <c r="M5">
        <v>4000</v>
      </c>
      <c r="N5">
        <v>4000</v>
      </c>
      <c r="O5">
        <v>2000</v>
      </c>
      <c r="P5">
        <v>500</v>
      </c>
    </row>
    <row r="6" spans="1:16" ht="12.75">
      <c r="A6">
        <v>1</v>
      </c>
      <c r="B6">
        <f t="shared" si="0"/>
        <v>4000</v>
      </c>
      <c r="C6">
        <f t="shared" si="0"/>
        <v>4000</v>
      </c>
      <c r="D6">
        <f t="shared" si="0"/>
        <v>2000</v>
      </c>
      <c r="E6">
        <f t="shared" si="0"/>
        <v>2000</v>
      </c>
      <c r="F6">
        <f t="shared" si="0"/>
        <v>500</v>
      </c>
      <c r="G6">
        <f t="shared" si="0"/>
        <v>500</v>
      </c>
      <c r="H6">
        <f t="shared" si="0"/>
        <v>500</v>
      </c>
      <c r="I6">
        <f t="shared" si="0"/>
        <v>500</v>
      </c>
      <c r="J6">
        <f t="shared" si="0"/>
        <v>500</v>
      </c>
      <c r="L6" t="s">
        <v>44</v>
      </c>
      <c r="M6">
        <v>20804</v>
      </c>
      <c r="N6">
        <v>9950</v>
      </c>
      <c r="O6">
        <v>4534</v>
      </c>
      <c r="P6">
        <v>9940</v>
      </c>
    </row>
    <row r="7" spans="1:16" ht="12.75">
      <c r="A7">
        <v>2</v>
      </c>
      <c r="B7">
        <f t="shared" si="0"/>
        <v>4000</v>
      </c>
      <c r="C7">
        <f t="shared" si="0"/>
        <v>4000</v>
      </c>
      <c r="D7">
        <f t="shared" si="0"/>
        <v>2000</v>
      </c>
      <c r="E7">
        <f t="shared" si="0"/>
        <v>2000</v>
      </c>
      <c r="F7">
        <f t="shared" si="0"/>
        <v>500</v>
      </c>
      <c r="G7">
        <f t="shared" si="0"/>
        <v>500</v>
      </c>
      <c r="H7">
        <f t="shared" si="0"/>
        <v>500</v>
      </c>
      <c r="I7">
        <f t="shared" si="0"/>
        <v>500</v>
      </c>
      <c r="J7">
        <f t="shared" si="0"/>
        <v>500</v>
      </c>
      <c r="L7" t="s">
        <v>43</v>
      </c>
      <c r="M7">
        <v>57788</v>
      </c>
      <c r="N7">
        <v>27638</v>
      </c>
      <c r="O7">
        <v>13335</v>
      </c>
      <c r="P7">
        <v>12123</v>
      </c>
    </row>
    <row r="8" spans="1:16" ht="12.75">
      <c r="A8">
        <v>3</v>
      </c>
      <c r="B8">
        <f t="shared" si="0"/>
        <v>4000</v>
      </c>
      <c r="C8">
        <f t="shared" si="0"/>
        <v>4000</v>
      </c>
      <c r="D8">
        <f t="shared" si="0"/>
        <v>2000</v>
      </c>
      <c r="E8">
        <f t="shared" si="0"/>
        <v>2000</v>
      </c>
      <c r="F8">
        <f t="shared" si="0"/>
        <v>500</v>
      </c>
      <c r="G8">
        <f t="shared" si="0"/>
        <v>500</v>
      </c>
      <c r="H8">
        <f t="shared" si="0"/>
        <v>500</v>
      </c>
      <c r="I8">
        <f t="shared" si="0"/>
        <v>500</v>
      </c>
      <c r="J8">
        <f t="shared" si="0"/>
        <v>500</v>
      </c>
      <c r="L8" t="s">
        <v>46</v>
      </c>
      <c r="M8">
        <f>(M7-M6)/M5</f>
        <v>9.246</v>
      </c>
      <c r="N8">
        <f>(N7-N6)/N5</f>
        <v>4.422</v>
      </c>
      <c r="O8">
        <f>(O7-O6)/O5</f>
        <v>4.4005</v>
      </c>
      <c r="P8">
        <f>(P7-P6)/P5</f>
        <v>4.366</v>
      </c>
    </row>
    <row r="9" spans="1:10" ht="12.75">
      <c r="A9">
        <v>4</v>
      </c>
      <c r="B9">
        <f t="shared" si="0"/>
        <v>4000</v>
      </c>
      <c r="C9">
        <f t="shared" si="0"/>
        <v>4000</v>
      </c>
      <c r="D9">
        <f t="shared" si="0"/>
        <v>2000</v>
      </c>
      <c r="E9">
        <f t="shared" si="0"/>
        <v>2000</v>
      </c>
      <c r="F9">
        <f t="shared" si="0"/>
        <v>500</v>
      </c>
      <c r="G9">
        <f t="shared" si="0"/>
        <v>500</v>
      </c>
      <c r="H9">
        <f t="shared" si="0"/>
        <v>500</v>
      </c>
      <c r="I9">
        <f t="shared" si="0"/>
        <v>500</v>
      </c>
      <c r="J9">
        <f t="shared" si="0"/>
        <v>500</v>
      </c>
    </row>
    <row r="10" spans="1:10" ht="12.75">
      <c r="A10">
        <v>5</v>
      </c>
      <c r="B10">
        <f t="shared" si="0"/>
        <v>4000</v>
      </c>
      <c r="C10">
        <f t="shared" si="0"/>
        <v>4000</v>
      </c>
      <c r="D10">
        <f t="shared" si="0"/>
        <v>2000</v>
      </c>
      <c r="E10">
        <f t="shared" si="0"/>
        <v>2000</v>
      </c>
      <c r="F10">
        <f t="shared" si="0"/>
        <v>500</v>
      </c>
      <c r="G10">
        <f t="shared" si="0"/>
        <v>500</v>
      </c>
      <c r="H10">
        <f t="shared" si="0"/>
        <v>500</v>
      </c>
      <c r="I10">
        <f t="shared" si="0"/>
        <v>500</v>
      </c>
      <c r="J10">
        <f t="shared" si="0"/>
        <v>500</v>
      </c>
    </row>
    <row r="11" spans="1:10" ht="12.75">
      <c r="A11">
        <v>6</v>
      </c>
      <c r="B11">
        <f t="shared" si="0"/>
        <v>4000</v>
      </c>
      <c r="C11">
        <f t="shared" si="0"/>
        <v>3348.3702817269696</v>
      </c>
      <c r="D11">
        <f t="shared" si="0"/>
        <v>2000</v>
      </c>
      <c r="E11">
        <f t="shared" si="0"/>
        <v>2000</v>
      </c>
      <c r="F11">
        <f t="shared" si="0"/>
        <v>500</v>
      </c>
      <c r="G11">
        <f t="shared" si="0"/>
        <v>500</v>
      </c>
      <c r="H11">
        <f t="shared" si="0"/>
        <v>500</v>
      </c>
      <c r="I11">
        <f t="shared" si="0"/>
        <v>500</v>
      </c>
      <c r="J11">
        <f t="shared" si="0"/>
        <v>500</v>
      </c>
    </row>
    <row r="12" spans="1:10" ht="12.75">
      <c r="A12">
        <v>7</v>
      </c>
      <c r="B12">
        <f t="shared" si="0"/>
        <v>3831.9727254744116</v>
      </c>
      <c r="C12">
        <f t="shared" si="0"/>
        <v>2871.9281668437775</v>
      </c>
      <c r="D12">
        <f t="shared" si="0"/>
        <v>2000</v>
      </c>
      <c r="E12">
        <f t="shared" si="0"/>
        <v>2000</v>
      </c>
      <c r="F12">
        <f t="shared" si="0"/>
        <v>500</v>
      </c>
      <c r="G12">
        <f t="shared" si="0"/>
        <v>500</v>
      </c>
      <c r="H12">
        <f t="shared" si="0"/>
        <v>500</v>
      </c>
      <c r="I12">
        <f t="shared" si="0"/>
        <v>500</v>
      </c>
      <c r="J12">
        <f t="shared" si="0"/>
        <v>500</v>
      </c>
    </row>
    <row r="13" spans="1:10" ht="12.75">
      <c r="A13">
        <v>8</v>
      </c>
      <c r="B13">
        <f t="shared" si="0"/>
        <v>3355.533481531045</v>
      </c>
      <c r="C13">
        <f t="shared" si="0"/>
        <v>2514.853787014702</v>
      </c>
      <c r="D13">
        <f t="shared" si="0"/>
        <v>2000</v>
      </c>
      <c r="E13">
        <f t="shared" si="0"/>
        <v>2000</v>
      </c>
      <c r="F13">
        <f t="shared" si="0"/>
        <v>500</v>
      </c>
      <c r="G13">
        <f t="shared" si="0"/>
        <v>500</v>
      </c>
      <c r="H13">
        <f t="shared" si="0"/>
        <v>500</v>
      </c>
      <c r="I13">
        <f t="shared" si="0"/>
        <v>500</v>
      </c>
      <c r="J13">
        <f t="shared" si="0"/>
        <v>500</v>
      </c>
    </row>
    <row r="14" spans="1:14" ht="12.75">
      <c r="A14">
        <v>9</v>
      </c>
      <c r="B14">
        <f t="shared" si="0"/>
        <v>2985.275654440342</v>
      </c>
      <c r="C14">
        <f t="shared" si="0"/>
        <v>2237.3586275248817</v>
      </c>
      <c r="D14">
        <f t="shared" si="0"/>
        <v>2000</v>
      </c>
      <c r="E14">
        <f t="shared" si="0"/>
        <v>2000</v>
      </c>
      <c r="F14">
        <f t="shared" si="0"/>
        <v>500</v>
      </c>
      <c r="G14">
        <f t="shared" si="0"/>
        <v>500</v>
      </c>
      <c r="H14">
        <f t="shared" si="0"/>
        <v>500</v>
      </c>
      <c r="I14">
        <f t="shared" si="0"/>
        <v>500</v>
      </c>
      <c r="J14">
        <f t="shared" si="0"/>
        <v>447.4717255049763</v>
      </c>
      <c r="M14" s="59" t="s">
        <v>41</v>
      </c>
      <c r="N14" s="59"/>
    </row>
    <row r="15" spans="1:14" ht="12.75">
      <c r="A15">
        <v>10</v>
      </c>
      <c r="B15">
        <f aca="true" t="shared" si="1" ref="B15:J30">MIN(B$2,B$3/SIN(IF($A15&lt;=0,0.0000001,$A15)*PI()/180))</f>
        <v>2689.345815628077</v>
      </c>
      <c r="C15">
        <f t="shared" si="1"/>
        <v>2015.569669100272</v>
      </c>
      <c r="D15">
        <f t="shared" si="1"/>
        <v>2000</v>
      </c>
      <c r="E15">
        <f t="shared" si="1"/>
        <v>2000</v>
      </c>
      <c r="F15">
        <f t="shared" si="1"/>
        <v>500</v>
      </c>
      <c r="G15">
        <f t="shared" si="1"/>
        <v>500</v>
      </c>
      <c r="H15">
        <f t="shared" si="0"/>
        <v>500</v>
      </c>
      <c r="I15">
        <f t="shared" si="0"/>
        <v>500</v>
      </c>
      <c r="J15">
        <f t="shared" si="0"/>
        <v>403.1139338200544</v>
      </c>
      <c r="M15" t="s">
        <v>25</v>
      </c>
      <c r="N15" t="s">
        <v>45</v>
      </c>
    </row>
    <row r="16" spans="1:14" ht="12.75">
      <c r="A16">
        <v>11</v>
      </c>
      <c r="B16">
        <f t="shared" si="1"/>
        <v>2447.4737109663856</v>
      </c>
      <c r="C16">
        <f t="shared" si="1"/>
        <v>1834.2950724587472</v>
      </c>
      <c r="D16">
        <f t="shared" si="1"/>
        <v>2000</v>
      </c>
      <c r="E16">
        <f t="shared" si="1"/>
        <v>1834.2950724587472</v>
      </c>
      <c r="F16">
        <f t="shared" si="1"/>
        <v>500</v>
      </c>
      <c r="G16">
        <f t="shared" si="1"/>
        <v>500</v>
      </c>
      <c r="H16">
        <f t="shared" si="0"/>
        <v>500</v>
      </c>
      <c r="I16">
        <f t="shared" si="0"/>
        <v>500</v>
      </c>
      <c r="J16">
        <f t="shared" si="0"/>
        <v>366.8590144917494</v>
      </c>
      <c r="M16">
        <v>0</v>
      </c>
      <c r="N16">
        <f>M5</f>
        <v>4000</v>
      </c>
    </row>
    <row r="17" spans="1:14" ht="12.75">
      <c r="A17">
        <v>12</v>
      </c>
      <c r="B17">
        <f t="shared" si="1"/>
        <v>2246.1459389955094</v>
      </c>
      <c r="C17">
        <f t="shared" si="1"/>
        <v>1683.4070206604458</v>
      </c>
      <c r="D17">
        <f t="shared" si="1"/>
        <v>2000</v>
      </c>
      <c r="E17">
        <f t="shared" si="1"/>
        <v>1683.4070206604458</v>
      </c>
      <c r="F17">
        <f t="shared" si="1"/>
        <v>500</v>
      </c>
      <c r="G17">
        <f t="shared" si="1"/>
        <v>500</v>
      </c>
      <c r="H17">
        <f t="shared" si="0"/>
        <v>500</v>
      </c>
      <c r="I17">
        <f t="shared" si="0"/>
        <v>500</v>
      </c>
      <c r="J17">
        <f t="shared" si="0"/>
        <v>336.6814041320892</v>
      </c>
      <c r="M17">
        <f>M6</f>
        <v>20804</v>
      </c>
      <c r="N17">
        <f>N16</f>
        <v>4000</v>
      </c>
    </row>
    <row r="18" spans="1:14" ht="12.75">
      <c r="A18">
        <v>13</v>
      </c>
      <c r="B18">
        <f t="shared" si="1"/>
        <v>2076.007162367569</v>
      </c>
      <c r="C18">
        <f t="shared" si="1"/>
        <v>1555.8940189050304</v>
      </c>
      <c r="D18">
        <f t="shared" si="1"/>
        <v>2000</v>
      </c>
      <c r="E18">
        <f t="shared" si="1"/>
        <v>1555.8940189050304</v>
      </c>
      <c r="F18">
        <f t="shared" si="1"/>
        <v>500</v>
      </c>
      <c r="G18">
        <f t="shared" si="1"/>
        <v>500</v>
      </c>
      <c r="H18">
        <f t="shared" si="0"/>
        <v>500</v>
      </c>
      <c r="I18">
        <f t="shared" si="0"/>
        <v>500</v>
      </c>
      <c r="J18">
        <f t="shared" si="0"/>
        <v>311.1788037810061</v>
      </c>
      <c r="M18">
        <f>M7</f>
        <v>57788</v>
      </c>
      <c r="N18">
        <v>0</v>
      </c>
    </row>
    <row r="19" spans="1:10" ht="12.75">
      <c r="A19">
        <v>14</v>
      </c>
      <c r="B19">
        <f t="shared" si="1"/>
        <v>1930.3750859028958</v>
      </c>
      <c r="C19">
        <f t="shared" si="1"/>
        <v>1446.7479230535623</v>
      </c>
      <c r="D19">
        <f t="shared" si="1"/>
        <v>1930.3750859028958</v>
      </c>
      <c r="E19">
        <f t="shared" si="1"/>
        <v>1446.7479230535623</v>
      </c>
      <c r="F19">
        <f t="shared" si="1"/>
        <v>500</v>
      </c>
      <c r="G19">
        <f t="shared" si="1"/>
        <v>500</v>
      </c>
      <c r="H19">
        <f t="shared" si="0"/>
        <v>500</v>
      </c>
      <c r="I19">
        <f t="shared" si="0"/>
        <v>500</v>
      </c>
      <c r="J19">
        <f t="shared" si="0"/>
        <v>289.34958461071244</v>
      </c>
    </row>
    <row r="20" spans="1:14" ht="12.75">
      <c r="A20">
        <v>15</v>
      </c>
      <c r="B20">
        <f t="shared" si="1"/>
        <v>1804.3494435079797</v>
      </c>
      <c r="C20">
        <f t="shared" si="1"/>
        <v>1352.2961568046958</v>
      </c>
      <c r="D20">
        <f t="shared" si="1"/>
        <v>1804.3494435079797</v>
      </c>
      <c r="E20">
        <f t="shared" si="1"/>
        <v>1352.2961568046958</v>
      </c>
      <c r="F20">
        <f t="shared" si="1"/>
        <v>500</v>
      </c>
      <c r="G20">
        <f t="shared" si="1"/>
        <v>500</v>
      </c>
      <c r="H20">
        <f t="shared" si="0"/>
        <v>500</v>
      </c>
      <c r="I20">
        <f t="shared" si="0"/>
        <v>500</v>
      </c>
      <c r="J20">
        <f t="shared" si="0"/>
        <v>270.45923136093916</v>
      </c>
      <c r="M20" s="1" t="s">
        <v>40</v>
      </c>
      <c r="N20" s="1"/>
    </row>
    <row r="21" spans="1:14" ht="12.75">
      <c r="A21">
        <v>16</v>
      </c>
      <c r="B21">
        <f t="shared" si="1"/>
        <v>1694.2551150797212</v>
      </c>
      <c r="C21">
        <f t="shared" si="1"/>
        <v>1269.7843474901551</v>
      </c>
      <c r="D21">
        <f t="shared" si="1"/>
        <v>1694.2551150797212</v>
      </c>
      <c r="E21">
        <f t="shared" si="1"/>
        <v>1269.7843474901551</v>
      </c>
      <c r="F21">
        <f t="shared" si="1"/>
        <v>500</v>
      </c>
      <c r="G21">
        <f t="shared" si="1"/>
        <v>500</v>
      </c>
      <c r="H21">
        <f t="shared" si="1"/>
        <v>500</v>
      </c>
      <c r="I21">
        <f t="shared" si="1"/>
        <v>500</v>
      </c>
      <c r="J21">
        <f t="shared" si="1"/>
        <v>253.95686949803104</v>
      </c>
      <c r="M21" t="s">
        <v>25</v>
      </c>
      <c r="N21" t="s">
        <v>45</v>
      </c>
    </row>
    <row r="22" spans="1:14" ht="12.75">
      <c r="A22">
        <v>17</v>
      </c>
      <c r="B22">
        <f t="shared" si="1"/>
        <v>1597.2817904621363</v>
      </c>
      <c r="C22">
        <f t="shared" si="1"/>
        <v>1197.1062669416438</v>
      </c>
      <c r="D22">
        <f t="shared" si="1"/>
        <v>1597.2817904621363</v>
      </c>
      <c r="E22">
        <f t="shared" si="1"/>
        <v>1197.1062669416438</v>
      </c>
      <c r="F22">
        <f t="shared" si="1"/>
        <v>500</v>
      </c>
      <c r="G22">
        <f t="shared" si="1"/>
        <v>500</v>
      </c>
      <c r="H22">
        <f t="shared" si="1"/>
        <v>500</v>
      </c>
      <c r="I22">
        <f t="shared" si="1"/>
        <v>500</v>
      </c>
      <c r="J22">
        <f t="shared" si="1"/>
        <v>239.42125338832878</v>
      </c>
      <c r="M22">
        <v>0</v>
      </c>
      <c r="N22">
        <f>N5</f>
        <v>4000</v>
      </c>
    </row>
    <row r="23" spans="1:14" ht="12.75">
      <c r="A23">
        <v>18</v>
      </c>
      <c r="B23">
        <f t="shared" si="1"/>
        <v>1511.243745492402</v>
      </c>
      <c r="C23">
        <f t="shared" si="1"/>
        <v>1132.6237921249265</v>
      </c>
      <c r="D23">
        <f t="shared" si="1"/>
        <v>1511.243745492402</v>
      </c>
      <c r="E23">
        <f t="shared" si="1"/>
        <v>1132.6237921249265</v>
      </c>
      <c r="F23">
        <f t="shared" si="1"/>
        <v>500</v>
      </c>
      <c r="G23">
        <f t="shared" si="1"/>
        <v>485.4101966249685</v>
      </c>
      <c r="H23">
        <f t="shared" si="1"/>
        <v>500</v>
      </c>
      <c r="I23">
        <f t="shared" si="1"/>
        <v>500</v>
      </c>
      <c r="J23">
        <f t="shared" si="1"/>
        <v>226.5247584249853</v>
      </c>
      <c r="M23">
        <f>N6</f>
        <v>9950</v>
      </c>
      <c r="N23">
        <f>N22</f>
        <v>4000</v>
      </c>
    </row>
    <row r="24" spans="1:14" ht="12.75">
      <c r="A24">
        <v>19</v>
      </c>
      <c r="B24">
        <f t="shared" si="1"/>
        <v>1434.4154783156323</v>
      </c>
      <c r="C24">
        <f t="shared" si="1"/>
        <v>1075.043720365035</v>
      </c>
      <c r="D24">
        <f t="shared" si="1"/>
        <v>1434.4154783156323</v>
      </c>
      <c r="E24">
        <f t="shared" si="1"/>
        <v>1075.043720365035</v>
      </c>
      <c r="F24">
        <f t="shared" si="1"/>
        <v>500</v>
      </c>
      <c r="G24">
        <f t="shared" si="1"/>
        <v>460.7330230135864</v>
      </c>
      <c r="H24">
        <f t="shared" si="1"/>
        <v>500</v>
      </c>
      <c r="I24">
        <f t="shared" si="1"/>
        <v>500</v>
      </c>
      <c r="J24">
        <f t="shared" si="1"/>
        <v>215.008744073007</v>
      </c>
      <c r="M24">
        <f>N7</f>
        <v>27638</v>
      </c>
      <c r="N24">
        <v>0</v>
      </c>
    </row>
    <row r="25" spans="1:10" ht="12.75">
      <c r="A25">
        <v>20</v>
      </c>
      <c r="B25">
        <f aca="true" t="shared" si="2" ref="B25:J40">MIN(B$2,B$3/SIN(IF($A25&lt;=0,0.0000001,$A25)*PI()/180))</f>
        <v>1365.4166548761618</v>
      </c>
      <c r="C25">
        <f t="shared" si="2"/>
        <v>1023.3315400570806</v>
      </c>
      <c r="D25">
        <f t="shared" si="2"/>
        <v>1365.4166548761618</v>
      </c>
      <c r="E25">
        <f t="shared" si="2"/>
        <v>1023.3315400570806</v>
      </c>
      <c r="F25">
        <f t="shared" si="2"/>
        <v>500</v>
      </c>
      <c r="G25">
        <f t="shared" si="2"/>
        <v>438.5706600244631</v>
      </c>
      <c r="H25">
        <f t="shared" si="1"/>
        <v>500</v>
      </c>
      <c r="I25">
        <f t="shared" si="1"/>
        <v>500</v>
      </c>
      <c r="J25">
        <f t="shared" si="1"/>
        <v>204.6663080114161</v>
      </c>
    </row>
    <row r="26" spans="1:14" ht="12.75">
      <c r="A26">
        <v>21</v>
      </c>
      <c r="B26">
        <f t="shared" si="2"/>
        <v>1303.129927195032</v>
      </c>
      <c r="C26">
        <f t="shared" si="2"/>
        <v>976.6498383688676</v>
      </c>
      <c r="D26">
        <f t="shared" si="2"/>
        <v>1303.129927195032</v>
      </c>
      <c r="E26">
        <f t="shared" si="2"/>
        <v>976.6498383688676</v>
      </c>
      <c r="F26">
        <f t="shared" si="2"/>
        <v>500</v>
      </c>
      <c r="G26">
        <f t="shared" si="2"/>
        <v>418.5642164438004</v>
      </c>
      <c r="H26">
        <f t="shared" si="1"/>
        <v>500</v>
      </c>
      <c r="I26">
        <f t="shared" si="1"/>
        <v>500</v>
      </c>
      <c r="J26">
        <f t="shared" si="1"/>
        <v>195.32996767377352</v>
      </c>
      <c r="M26" s="59" t="s">
        <v>30</v>
      </c>
      <c r="N26" s="59"/>
    </row>
    <row r="27" spans="1:14" ht="12.75">
      <c r="A27">
        <v>22</v>
      </c>
      <c r="B27">
        <f t="shared" si="2"/>
        <v>1246.6411649127247</v>
      </c>
      <c r="C27">
        <f t="shared" si="2"/>
        <v>934.313506893905</v>
      </c>
      <c r="D27">
        <f t="shared" si="2"/>
        <v>1246.6411649127247</v>
      </c>
      <c r="E27">
        <f t="shared" si="2"/>
        <v>934.313506893905</v>
      </c>
      <c r="F27">
        <f t="shared" si="2"/>
        <v>500</v>
      </c>
      <c r="G27">
        <f t="shared" si="2"/>
        <v>400.4200743831022</v>
      </c>
      <c r="H27">
        <f t="shared" si="1"/>
        <v>500</v>
      </c>
      <c r="I27">
        <f t="shared" si="1"/>
        <v>500</v>
      </c>
      <c r="J27">
        <f t="shared" si="1"/>
        <v>186.86270137878103</v>
      </c>
      <c r="M27" t="s">
        <v>25</v>
      </c>
      <c r="N27" t="s">
        <v>45</v>
      </c>
    </row>
    <row r="28" spans="1:14" ht="12.75">
      <c r="A28">
        <v>23</v>
      </c>
      <c r="B28">
        <f t="shared" si="2"/>
        <v>1195.1952786705604</v>
      </c>
      <c r="C28">
        <f t="shared" si="2"/>
        <v>895.7566328366083</v>
      </c>
      <c r="D28">
        <f t="shared" si="2"/>
        <v>1195.1952786705604</v>
      </c>
      <c r="E28">
        <f t="shared" si="2"/>
        <v>895.7566328366083</v>
      </c>
      <c r="F28">
        <f t="shared" si="2"/>
        <v>500</v>
      </c>
      <c r="G28">
        <f t="shared" si="2"/>
        <v>383.89569978711785</v>
      </c>
      <c r="H28">
        <f t="shared" si="1"/>
        <v>500</v>
      </c>
      <c r="I28">
        <f t="shared" si="1"/>
        <v>500</v>
      </c>
      <c r="J28">
        <f t="shared" si="1"/>
        <v>179.15132656732166</v>
      </c>
      <c r="M28">
        <v>0</v>
      </c>
      <c r="N28">
        <f>O5</f>
        <v>2000</v>
      </c>
    </row>
    <row r="29" spans="1:14" ht="12.75">
      <c r="A29">
        <v>24</v>
      </c>
      <c r="B29">
        <f t="shared" si="2"/>
        <v>1148.1630877131695</v>
      </c>
      <c r="C29">
        <f t="shared" si="2"/>
        <v>860.5076674509835</v>
      </c>
      <c r="D29">
        <f t="shared" si="2"/>
        <v>1148.1630877131695</v>
      </c>
      <c r="E29">
        <f t="shared" si="2"/>
        <v>860.5076674509835</v>
      </c>
      <c r="F29">
        <f t="shared" si="2"/>
        <v>491.7186671148477</v>
      </c>
      <c r="G29">
        <f t="shared" si="2"/>
        <v>368.78900033613576</v>
      </c>
      <c r="H29">
        <f t="shared" si="1"/>
        <v>500</v>
      </c>
      <c r="I29">
        <f t="shared" si="1"/>
        <v>500</v>
      </c>
      <c r="J29">
        <f t="shared" si="1"/>
        <v>172.1015334901967</v>
      </c>
      <c r="M29">
        <f>O6</f>
        <v>4534</v>
      </c>
      <c r="N29">
        <f>N28</f>
        <v>2000</v>
      </c>
    </row>
    <row r="30" spans="1:14" ht="12.75">
      <c r="A30">
        <v>25</v>
      </c>
      <c r="B30">
        <f t="shared" si="2"/>
        <v>1105.0161393322169</v>
      </c>
      <c r="C30">
        <f t="shared" si="2"/>
        <v>828.1705541033745</v>
      </c>
      <c r="D30">
        <f t="shared" si="2"/>
        <v>1105.0161393322169</v>
      </c>
      <c r="E30">
        <f t="shared" si="2"/>
        <v>828.1705541033745</v>
      </c>
      <c r="F30">
        <f t="shared" si="2"/>
        <v>473.2403166304997</v>
      </c>
      <c r="G30">
        <f t="shared" si="2"/>
        <v>354.93023747287475</v>
      </c>
      <c r="H30">
        <f t="shared" si="1"/>
        <v>500</v>
      </c>
      <c r="I30">
        <f t="shared" si="1"/>
        <v>500</v>
      </c>
      <c r="J30">
        <f t="shared" si="1"/>
        <v>165.6341108206749</v>
      </c>
      <c r="M30">
        <f>O7</f>
        <v>13335</v>
      </c>
      <c r="N30">
        <v>0</v>
      </c>
    </row>
    <row r="31" spans="1:10" ht="12.75">
      <c r="A31">
        <v>26</v>
      </c>
      <c r="B31">
        <f t="shared" si="2"/>
        <v>1065.3073392731694</v>
      </c>
      <c r="C31">
        <f t="shared" si="2"/>
        <v>798.4102114467008</v>
      </c>
      <c r="D31">
        <f t="shared" si="2"/>
        <v>1065.3073392731694</v>
      </c>
      <c r="E31">
        <f t="shared" si="2"/>
        <v>798.4102114467008</v>
      </c>
      <c r="F31">
        <f t="shared" si="2"/>
        <v>456.23440654097186</v>
      </c>
      <c r="G31">
        <f t="shared" si="2"/>
        <v>342.1758049057289</v>
      </c>
      <c r="H31">
        <f t="shared" si="2"/>
        <v>500</v>
      </c>
      <c r="I31">
        <f t="shared" si="2"/>
        <v>500</v>
      </c>
      <c r="J31">
        <f t="shared" si="2"/>
        <v>159.68204228934016</v>
      </c>
    </row>
    <row r="32" spans="1:14" ht="12.75">
      <c r="A32">
        <v>27</v>
      </c>
      <c r="B32">
        <f t="shared" si="2"/>
        <v>1028.6558865613197</v>
      </c>
      <c r="C32">
        <f t="shared" si="2"/>
        <v>770.9412426048434</v>
      </c>
      <c r="D32">
        <f t="shared" si="2"/>
        <v>1028.6558865613197</v>
      </c>
      <c r="E32">
        <f t="shared" si="2"/>
        <v>770.9412426048434</v>
      </c>
      <c r="F32">
        <f t="shared" si="2"/>
        <v>440.5378529170534</v>
      </c>
      <c r="G32">
        <f t="shared" si="2"/>
        <v>330.40338968779</v>
      </c>
      <c r="H32">
        <f t="shared" si="2"/>
        <v>500</v>
      </c>
      <c r="I32">
        <f t="shared" si="2"/>
        <v>484.5916382087587</v>
      </c>
      <c r="J32">
        <f t="shared" si="2"/>
        <v>154.18824852096867</v>
      </c>
      <c r="M32" s="59" t="s">
        <v>39</v>
      </c>
      <c r="N32" s="59"/>
    </row>
    <row r="33" spans="1:14" ht="12.75">
      <c r="A33">
        <v>28</v>
      </c>
      <c r="B33">
        <f t="shared" si="2"/>
        <v>994.7354366445023</v>
      </c>
      <c r="C33">
        <f t="shared" si="2"/>
        <v>745.5190638663294</v>
      </c>
      <c r="D33">
        <f t="shared" si="2"/>
        <v>994.7354366445023</v>
      </c>
      <c r="E33">
        <f t="shared" si="2"/>
        <v>745.5190638663294</v>
      </c>
      <c r="F33">
        <f t="shared" si="2"/>
        <v>426.01089363790254</v>
      </c>
      <c r="G33">
        <f t="shared" si="2"/>
        <v>319.5081702284269</v>
      </c>
      <c r="H33">
        <f t="shared" si="2"/>
        <v>500</v>
      </c>
      <c r="I33">
        <f t="shared" si="2"/>
        <v>468.61198300169275</v>
      </c>
      <c r="J33">
        <f t="shared" si="2"/>
        <v>149.10381277326587</v>
      </c>
      <c r="M33" t="s">
        <v>25</v>
      </c>
      <c r="N33" t="s">
        <v>45</v>
      </c>
    </row>
    <row r="34" spans="1:14" ht="12.75">
      <c r="A34">
        <v>29</v>
      </c>
      <c r="B34">
        <f t="shared" si="2"/>
        <v>963.2647136059556</v>
      </c>
      <c r="C34">
        <f t="shared" si="2"/>
        <v>721.9328688695599</v>
      </c>
      <c r="D34">
        <f t="shared" si="2"/>
        <v>963.2647136059556</v>
      </c>
      <c r="E34">
        <f t="shared" si="2"/>
        <v>721.9328688695599</v>
      </c>
      <c r="F34">
        <f t="shared" si="2"/>
        <v>412.53306792546283</v>
      </c>
      <c r="G34">
        <f t="shared" si="2"/>
        <v>309.39980094409714</v>
      </c>
      <c r="H34">
        <f t="shared" si="2"/>
        <v>500</v>
      </c>
      <c r="I34">
        <f t="shared" si="2"/>
        <v>453.7863747180091</v>
      </c>
      <c r="J34">
        <f t="shared" si="2"/>
        <v>144.38657377391198</v>
      </c>
      <c r="M34">
        <v>0</v>
      </c>
      <c r="N34">
        <f>P5</f>
        <v>500</v>
      </c>
    </row>
    <row r="35" spans="1:14" ht="12.75">
      <c r="A35">
        <v>30</v>
      </c>
      <c r="B35">
        <f aca="true" t="shared" si="3" ref="B35:J50">MIN(B$2,B$3/SIN(IF($A35&lt;=0,0.0000001,$A35)*PI()/180))</f>
        <v>934.0000000000001</v>
      </c>
      <c r="C35">
        <f t="shared" si="3"/>
        <v>700.0000000000001</v>
      </c>
      <c r="D35">
        <f t="shared" si="3"/>
        <v>934.0000000000001</v>
      </c>
      <c r="E35">
        <f t="shared" si="3"/>
        <v>700.0000000000001</v>
      </c>
      <c r="F35">
        <f t="shared" si="3"/>
        <v>400.00000000000006</v>
      </c>
      <c r="G35">
        <f t="shared" si="3"/>
        <v>300.00000000000006</v>
      </c>
      <c r="H35">
        <f t="shared" si="2"/>
        <v>500</v>
      </c>
      <c r="I35">
        <f t="shared" si="2"/>
        <v>440.00000000000006</v>
      </c>
      <c r="J35">
        <f t="shared" si="2"/>
        <v>140.00000000000003</v>
      </c>
      <c r="M35">
        <f>P6</f>
        <v>9940</v>
      </c>
      <c r="N35">
        <f>N34</f>
        <v>500</v>
      </c>
    </row>
    <row r="36" spans="1:14" ht="12.75">
      <c r="A36">
        <v>31</v>
      </c>
      <c r="B36">
        <f t="shared" si="3"/>
        <v>906.7290803336365</v>
      </c>
      <c r="C36">
        <f t="shared" si="3"/>
        <v>679.5614092436248</v>
      </c>
      <c r="D36">
        <f t="shared" si="3"/>
        <v>906.7290803336365</v>
      </c>
      <c r="E36">
        <f t="shared" si="3"/>
        <v>679.5614092436248</v>
      </c>
      <c r="F36">
        <f t="shared" si="3"/>
        <v>388.3208052820713</v>
      </c>
      <c r="G36">
        <f t="shared" si="3"/>
        <v>291.24060396155346</v>
      </c>
      <c r="H36">
        <f t="shared" si="2"/>
        <v>500</v>
      </c>
      <c r="I36">
        <f t="shared" si="2"/>
        <v>427.15288581027846</v>
      </c>
      <c r="J36">
        <f t="shared" si="2"/>
        <v>135.91228184872497</v>
      </c>
      <c r="M36">
        <f>P7</f>
        <v>12123</v>
      </c>
      <c r="N36">
        <v>0</v>
      </c>
    </row>
    <row r="37" spans="1:10" ht="12.75">
      <c r="A37">
        <v>32</v>
      </c>
      <c r="B37">
        <f t="shared" si="3"/>
        <v>881.2663202115339</v>
      </c>
      <c r="C37">
        <f t="shared" si="3"/>
        <v>660.4779701799505</v>
      </c>
      <c r="D37">
        <f t="shared" si="3"/>
        <v>881.2663202115339</v>
      </c>
      <c r="E37">
        <f t="shared" si="3"/>
        <v>660.4779701799505</v>
      </c>
      <c r="F37">
        <f t="shared" si="3"/>
        <v>377.4159829599717</v>
      </c>
      <c r="G37">
        <f t="shared" si="3"/>
        <v>283.0619872199788</v>
      </c>
      <c r="H37">
        <f t="shared" si="2"/>
        <v>490.6407778479632</v>
      </c>
      <c r="I37">
        <f t="shared" si="2"/>
        <v>415.15758125596886</v>
      </c>
      <c r="J37">
        <f t="shared" si="2"/>
        <v>132.0955940359901</v>
      </c>
    </row>
    <row r="38" spans="1:10" ht="12.75">
      <c r="A38">
        <v>33</v>
      </c>
      <c r="B38">
        <f t="shared" si="3"/>
        <v>857.4486402487017</v>
      </c>
      <c r="C38">
        <f t="shared" si="3"/>
        <v>642.6274605718321</v>
      </c>
      <c r="D38">
        <f t="shared" si="3"/>
        <v>857.4486402487017</v>
      </c>
      <c r="E38">
        <f t="shared" si="3"/>
        <v>642.6274605718321</v>
      </c>
      <c r="F38">
        <f t="shared" si="3"/>
        <v>367.2156917553326</v>
      </c>
      <c r="G38">
        <f t="shared" si="3"/>
        <v>275.4117688164995</v>
      </c>
      <c r="H38">
        <f t="shared" si="2"/>
        <v>477.3803992819324</v>
      </c>
      <c r="I38">
        <f t="shared" si="2"/>
        <v>403.9372609308659</v>
      </c>
      <c r="J38">
        <f t="shared" si="2"/>
        <v>128.52549211436641</v>
      </c>
    </row>
    <row r="39" spans="1:10" ht="12.75">
      <c r="A39">
        <v>34</v>
      </c>
      <c r="B39">
        <f t="shared" si="3"/>
        <v>835.132200536644</v>
      </c>
      <c r="C39">
        <f t="shared" si="3"/>
        <v>625.9020774899901</v>
      </c>
      <c r="D39">
        <f t="shared" si="3"/>
        <v>835.132200536644</v>
      </c>
      <c r="E39">
        <f t="shared" si="3"/>
        <v>625.9020774899901</v>
      </c>
      <c r="F39">
        <f t="shared" si="3"/>
        <v>357.65832999428005</v>
      </c>
      <c r="G39">
        <f t="shared" si="3"/>
        <v>268.24374749571007</v>
      </c>
      <c r="H39">
        <f t="shared" si="2"/>
        <v>464.9558289925641</v>
      </c>
      <c r="I39">
        <f t="shared" si="2"/>
        <v>393.4241629937081</v>
      </c>
      <c r="J39">
        <f t="shared" si="2"/>
        <v>125.18041549799803</v>
      </c>
    </row>
    <row r="40" spans="1:10" ht="12.75">
      <c r="A40">
        <v>35</v>
      </c>
      <c r="B40">
        <f t="shared" si="3"/>
        <v>814.1896535550528</v>
      </c>
      <c r="C40">
        <f t="shared" si="3"/>
        <v>610.2063784673844</v>
      </c>
      <c r="D40">
        <f t="shared" si="3"/>
        <v>814.1896535550528</v>
      </c>
      <c r="E40">
        <f t="shared" si="3"/>
        <v>610.2063784673844</v>
      </c>
      <c r="F40">
        <f t="shared" si="3"/>
        <v>348.6893591242196</v>
      </c>
      <c r="G40">
        <f t="shared" si="3"/>
        <v>261.51701934316475</v>
      </c>
      <c r="H40">
        <f t="shared" si="2"/>
        <v>453.2961668614855</v>
      </c>
      <c r="I40">
        <f t="shared" si="2"/>
        <v>383.5582950366416</v>
      </c>
      <c r="J40">
        <f t="shared" si="2"/>
        <v>122.04127569347688</v>
      </c>
    </row>
    <row r="41" spans="1:10" ht="12.75">
      <c r="A41">
        <v>36</v>
      </c>
      <c r="B41">
        <f t="shared" si="3"/>
        <v>794.5078550008053</v>
      </c>
      <c r="C41">
        <f t="shared" si="3"/>
        <v>595.4555658464279</v>
      </c>
      <c r="D41">
        <f t="shared" si="3"/>
        <v>794.5078550008053</v>
      </c>
      <c r="E41">
        <f t="shared" si="3"/>
        <v>595.4555658464279</v>
      </c>
      <c r="F41">
        <f t="shared" si="3"/>
        <v>340.26032334081594</v>
      </c>
      <c r="G41">
        <f t="shared" si="3"/>
        <v>255.195242505612</v>
      </c>
      <c r="H41">
        <f t="shared" si="3"/>
        <v>442.33842034306076</v>
      </c>
      <c r="I41">
        <f t="shared" si="3"/>
        <v>374.28635567489755</v>
      </c>
      <c r="J41">
        <f t="shared" si="3"/>
        <v>119.09111316928559</v>
      </c>
    </row>
    <row r="42" spans="1:10" ht="12.75">
      <c r="A42">
        <v>37</v>
      </c>
      <c r="B42">
        <f t="shared" si="3"/>
        <v>775.9859459041996</v>
      </c>
      <c r="C42">
        <f t="shared" si="3"/>
        <v>581.5740493928691</v>
      </c>
      <c r="D42">
        <f t="shared" si="3"/>
        <v>775.9859459041996</v>
      </c>
      <c r="E42">
        <f t="shared" si="3"/>
        <v>581.5740493928691</v>
      </c>
      <c r="F42">
        <f t="shared" si="3"/>
        <v>332.3280282244966</v>
      </c>
      <c r="G42">
        <f t="shared" si="3"/>
        <v>249.2460211683725</v>
      </c>
      <c r="H42">
        <f t="shared" si="3"/>
        <v>432.0264366918456</v>
      </c>
      <c r="I42">
        <f t="shared" si="3"/>
        <v>365.5608310469463</v>
      </c>
      <c r="J42">
        <f t="shared" si="3"/>
        <v>116.31480987857383</v>
      </c>
    </row>
    <row r="43" spans="1:10" ht="12.75">
      <c r="A43">
        <v>38</v>
      </c>
      <c r="B43">
        <f t="shared" si="3"/>
        <v>758.5337376404416</v>
      </c>
      <c r="C43">
        <f t="shared" si="3"/>
        <v>568.4942359189605</v>
      </c>
      <c r="D43">
        <f t="shared" si="3"/>
        <v>758.5337376404416</v>
      </c>
      <c r="E43">
        <f t="shared" si="3"/>
        <v>568.4942359189605</v>
      </c>
      <c r="F43">
        <f t="shared" si="3"/>
        <v>324.85384909654886</v>
      </c>
      <c r="G43">
        <f t="shared" si="3"/>
        <v>243.64038682241164</v>
      </c>
      <c r="H43">
        <f t="shared" si="3"/>
        <v>422.3100038255135</v>
      </c>
      <c r="I43">
        <f t="shared" si="3"/>
        <v>357.33923400620375</v>
      </c>
      <c r="J43">
        <f t="shared" si="3"/>
        <v>113.6988471837921</v>
      </c>
    </row>
    <row r="44" spans="1:10" ht="12.75">
      <c r="A44">
        <v>39</v>
      </c>
      <c r="B44">
        <f t="shared" si="3"/>
        <v>742.0703454737051</v>
      </c>
      <c r="C44">
        <f t="shared" si="3"/>
        <v>556.1555051730123</v>
      </c>
      <c r="D44">
        <f t="shared" si="3"/>
        <v>742.0703454737051</v>
      </c>
      <c r="E44">
        <f t="shared" si="3"/>
        <v>556.1555051730123</v>
      </c>
      <c r="F44">
        <f t="shared" si="3"/>
        <v>317.8031458131499</v>
      </c>
      <c r="G44">
        <f t="shared" si="3"/>
        <v>238.35235935986245</v>
      </c>
      <c r="H44">
        <f t="shared" si="3"/>
        <v>413.1440895570949</v>
      </c>
      <c r="I44">
        <f t="shared" si="3"/>
        <v>349.5834603944649</v>
      </c>
      <c r="J44">
        <f t="shared" si="3"/>
        <v>111.23110103460247</v>
      </c>
    </row>
    <row r="45" spans="1:10" ht="12.75">
      <c r="A45">
        <v>40</v>
      </c>
      <c r="B45">
        <f aca="true" t="shared" si="4" ref="B45:J60">MIN(B$2,B$3/SIN(IF($A45&lt;=0,0.0000001,$A45)*PI()/180))</f>
        <v>726.5230271438127</v>
      </c>
      <c r="C45">
        <f t="shared" si="4"/>
        <v>544.5033394011443</v>
      </c>
      <c r="D45">
        <f t="shared" si="4"/>
        <v>726.5230271438127</v>
      </c>
      <c r="E45">
        <f t="shared" si="4"/>
        <v>544.5033394011443</v>
      </c>
      <c r="F45">
        <f t="shared" si="4"/>
        <v>311.1447653720825</v>
      </c>
      <c r="G45">
        <f t="shared" si="4"/>
        <v>233.35857402906188</v>
      </c>
      <c r="H45">
        <f t="shared" si="3"/>
        <v>404.4881949837073</v>
      </c>
      <c r="I45">
        <f t="shared" si="3"/>
        <v>342.2592419092907</v>
      </c>
      <c r="J45">
        <f t="shared" si="3"/>
        <v>108.90066788022888</v>
      </c>
    </row>
    <row r="46" spans="1:10" ht="12.75">
      <c r="A46">
        <v>41</v>
      </c>
      <c r="B46">
        <f t="shared" si="4"/>
        <v>711.8261914916154</v>
      </c>
      <c r="C46">
        <f t="shared" si="4"/>
        <v>533.488580347035</v>
      </c>
      <c r="D46">
        <f t="shared" si="4"/>
        <v>711.8261914916154</v>
      </c>
      <c r="E46">
        <f t="shared" si="4"/>
        <v>533.488580347035</v>
      </c>
      <c r="F46">
        <f t="shared" si="4"/>
        <v>304.8506173411629</v>
      </c>
      <c r="G46">
        <f t="shared" si="4"/>
        <v>228.63796300587217</v>
      </c>
      <c r="H46">
        <f t="shared" si="3"/>
        <v>396.3058025435118</v>
      </c>
      <c r="I46">
        <f t="shared" si="3"/>
        <v>335.3356790752792</v>
      </c>
      <c r="J46">
        <f t="shared" si="3"/>
        <v>106.69771606940702</v>
      </c>
    </row>
    <row r="47" spans="1:10" ht="12.75">
      <c r="A47">
        <v>42</v>
      </c>
      <c r="B47">
        <f t="shared" si="4"/>
        <v>697.9205487867722</v>
      </c>
      <c r="C47">
        <f t="shared" si="4"/>
        <v>523.066792452613</v>
      </c>
      <c r="D47">
        <f t="shared" si="4"/>
        <v>697.9205487867722</v>
      </c>
      <c r="E47">
        <f t="shared" si="4"/>
        <v>523.066792452613</v>
      </c>
      <c r="F47">
        <f t="shared" si="4"/>
        <v>298.8953099729217</v>
      </c>
      <c r="G47">
        <f t="shared" si="4"/>
        <v>224.1714824796913</v>
      </c>
      <c r="H47">
        <f t="shared" si="3"/>
        <v>388.5639029647982</v>
      </c>
      <c r="I47">
        <f t="shared" si="3"/>
        <v>328.7848409702139</v>
      </c>
      <c r="J47">
        <f t="shared" si="3"/>
        <v>104.6133584905226</v>
      </c>
    </row>
    <row r="48" spans="1:10" ht="12.75">
      <c r="A48">
        <v>43</v>
      </c>
      <c r="B48">
        <f t="shared" si="4"/>
        <v>684.7523796937048</v>
      </c>
      <c r="C48">
        <f t="shared" si="4"/>
        <v>513.1977149738688</v>
      </c>
      <c r="D48">
        <f t="shared" si="4"/>
        <v>684.7523796937048</v>
      </c>
      <c r="E48">
        <f t="shared" si="4"/>
        <v>513.1977149738688</v>
      </c>
      <c r="F48">
        <f t="shared" si="4"/>
        <v>293.255837127925</v>
      </c>
      <c r="G48">
        <f t="shared" si="4"/>
        <v>219.94187784594374</v>
      </c>
      <c r="H48">
        <f t="shared" si="3"/>
        <v>381.2325882663025</v>
      </c>
      <c r="I48">
        <f t="shared" si="3"/>
        <v>322.5814208407175</v>
      </c>
      <c r="J48">
        <f t="shared" si="3"/>
        <v>102.63954299477375</v>
      </c>
    </row>
    <row r="49" spans="1:10" ht="12.75">
      <c r="A49">
        <v>44</v>
      </c>
      <c r="B49">
        <f t="shared" si="4"/>
        <v>672.2729040052142</v>
      </c>
      <c r="C49">
        <f t="shared" si="4"/>
        <v>503.8447888690042</v>
      </c>
      <c r="D49">
        <f t="shared" si="4"/>
        <v>672.2729040052142</v>
      </c>
      <c r="E49">
        <f t="shared" si="4"/>
        <v>503.8447888690042</v>
      </c>
      <c r="F49">
        <f t="shared" si="4"/>
        <v>287.91130792514525</v>
      </c>
      <c r="G49">
        <f t="shared" si="4"/>
        <v>215.93348094385897</v>
      </c>
      <c r="H49">
        <f t="shared" si="3"/>
        <v>374.28470030268886</v>
      </c>
      <c r="I49">
        <f t="shared" si="3"/>
        <v>316.7024387176598</v>
      </c>
      <c r="J49">
        <f t="shared" si="3"/>
        <v>100.76895777380085</v>
      </c>
    </row>
    <row r="50" spans="1:10" ht="12.75">
      <c r="A50">
        <v>45</v>
      </c>
      <c r="B50">
        <f t="shared" si="4"/>
        <v>660.4377336282355</v>
      </c>
      <c r="C50">
        <f t="shared" si="4"/>
        <v>494.9747468305833</v>
      </c>
      <c r="D50">
        <f t="shared" si="4"/>
        <v>660.4377336282355</v>
      </c>
      <c r="E50">
        <f t="shared" si="4"/>
        <v>494.9747468305833</v>
      </c>
      <c r="F50">
        <f t="shared" si="4"/>
        <v>282.842712474619</v>
      </c>
      <c r="G50">
        <f t="shared" si="4"/>
        <v>212.13203435596427</v>
      </c>
      <c r="H50">
        <f t="shared" si="3"/>
        <v>367.6955262170047</v>
      </c>
      <c r="I50">
        <f t="shared" si="3"/>
        <v>311.1269837220809</v>
      </c>
      <c r="J50">
        <f t="shared" si="3"/>
        <v>98.99494936611666</v>
      </c>
    </row>
    <row r="51" spans="1:10" ht="12.75">
      <c r="A51">
        <v>46</v>
      </c>
      <c r="B51">
        <f t="shared" si="4"/>
        <v>649.2063970047891</v>
      </c>
      <c r="C51">
        <f t="shared" si="4"/>
        <v>486.55725685583764</v>
      </c>
      <c r="D51">
        <f t="shared" si="4"/>
        <v>649.2063970047891</v>
      </c>
      <c r="E51">
        <f t="shared" si="4"/>
        <v>486.55725685583764</v>
      </c>
      <c r="F51">
        <f t="shared" si="4"/>
        <v>278.0327182033358</v>
      </c>
      <c r="G51">
        <f t="shared" si="4"/>
        <v>208.52453865250183</v>
      </c>
      <c r="H51">
        <f t="shared" si="4"/>
        <v>361.4425336643365</v>
      </c>
      <c r="I51">
        <f t="shared" si="4"/>
        <v>305.83599002366935</v>
      </c>
      <c r="J51">
        <f t="shared" si="4"/>
        <v>97.31145137116752</v>
      </c>
    </row>
    <row r="52" spans="1:10" ht="12.75">
      <c r="A52">
        <v>47</v>
      </c>
      <c r="B52">
        <f t="shared" si="4"/>
        <v>638.541924333044</v>
      </c>
      <c r="C52">
        <f t="shared" si="4"/>
        <v>478.5646113845084</v>
      </c>
      <c r="D52">
        <f t="shared" si="4"/>
        <v>638.541924333044</v>
      </c>
      <c r="E52">
        <f t="shared" si="4"/>
        <v>478.5646113845084</v>
      </c>
      <c r="F52">
        <f t="shared" si="4"/>
        <v>273.46549221971907</v>
      </c>
      <c r="G52">
        <f t="shared" si="4"/>
        <v>205.0991191647893</v>
      </c>
      <c r="H52">
        <f t="shared" si="4"/>
        <v>355.5051398856348</v>
      </c>
      <c r="I52">
        <f t="shared" si="4"/>
        <v>300.81204144169095</v>
      </c>
      <c r="J52">
        <f t="shared" si="4"/>
        <v>95.71292227690168</v>
      </c>
    </row>
    <row r="53" spans="1:10" ht="12.75">
      <c r="A53">
        <v>48</v>
      </c>
      <c r="B53">
        <f t="shared" si="4"/>
        <v>628.4104847261777</v>
      </c>
      <c r="C53">
        <f t="shared" si="4"/>
        <v>470.9714553622317</v>
      </c>
      <c r="D53">
        <f t="shared" si="4"/>
        <v>628.4104847261777</v>
      </c>
      <c r="E53">
        <f t="shared" si="4"/>
        <v>470.9714553622317</v>
      </c>
      <c r="F53">
        <f t="shared" si="4"/>
        <v>269.12654592127524</v>
      </c>
      <c r="G53">
        <f t="shared" si="4"/>
        <v>201.84490944095646</v>
      </c>
      <c r="H53">
        <f t="shared" si="4"/>
        <v>349.8645096976578</v>
      </c>
      <c r="I53">
        <f t="shared" si="4"/>
        <v>296.03920051340276</v>
      </c>
      <c r="J53">
        <f t="shared" si="4"/>
        <v>94.19429107244635</v>
      </c>
    </row>
    <row r="54" spans="1:10" ht="12.75">
      <c r="A54">
        <v>49</v>
      </c>
      <c r="B54">
        <f t="shared" si="4"/>
        <v>618.7810678938949</v>
      </c>
      <c r="C54">
        <f t="shared" si="4"/>
        <v>463.75454767208396</v>
      </c>
      <c r="D54">
        <f t="shared" si="4"/>
        <v>618.7810678938949</v>
      </c>
      <c r="E54">
        <f t="shared" si="4"/>
        <v>463.75454767208396</v>
      </c>
      <c r="F54">
        <f t="shared" si="4"/>
        <v>265.0025986697623</v>
      </c>
      <c r="G54">
        <f t="shared" si="4"/>
        <v>198.7519490023217</v>
      </c>
      <c r="H54">
        <f t="shared" si="4"/>
        <v>344.5033782706909</v>
      </c>
      <c r="I54">
        <f t="shared" si="4"/>
        <v>291.5028585367385</v>
      </c>
      <c r="J54">
        <f t="shared" si="4"/>
        <v>92.75090953441679</v>
      </c>
    </row>
    <row r="55" spans="1:10" ht="12.75">
      <c r="A55">
        <v>50</v>
      </c>
      <c r="B55">
        <f aca="true" t="shared" si="5" ref="B55:J70">MIN(B$2,B$3/SIN(IF($A55&lt;=0,0.0000001,$A55)*PI()/180))</f>
        <v>609.6252041181741</v>
      </c>
      <c r="C55">
        <f t="shared" si="5"/>
        <v>456.8925512662975</v>
      </c>
      <c r="D55">
        <f t="shared" si="5"/>
        <v>609.6252041181741</v>
      </c>
      <c r="E55">
        <f t="shared" si="5"/>
        <v>456.8925512662975</v>
      </c>
      <c r="F55">
        <f t="shared" si="5"/>
        <v>261.0814578664557</v>
      </c>
      <c r="G55">
        <f t="shared" si="5"/>
        <v>195.8110933998418</v>
      </c>
      <c r="H55">
        <f t="shared" si="4"/>
        <v>339.40589522639243</v>
      </c>
      <c r="I55">
        <f t="shared" si="4"/>
        <v>287.1896036531013</v>
      </c>
      <c r="J55">
        <f t="shared" si="4"/>
        <v>91.3785102532595</v>
      </c>
    </row>
    <row r="56" spans="1:10" ht="12.75">
      <c r="A56">
        <v>51</v>
      </c>
      <c r="B56">
        <f t="shared" si="5"/>
        <v>600.9167172721092</v>
      </c>
      <c r="C56">
        <f t="shared" si="5"/>
        <v>450.3658480626086</v>
      </c>
      <c r="D56">
        <f t="shared" si="5"/>
        <v>600.9167172721092</v>
      </c>
      <c r="E56">
        <f t="shared" si="5"/>
        <v>450.3658480626086</v>
      </c>
      <c r="F56">
        <f t="shared" si="5"/>
        <v>257.3519131786335</v>
      </c>
      <c r="G56">
        <f t="shared" si="5"/>
        <v>193.0139348839751</v>
      </c>
      <c r="H56">
        <f t="shared" si="4"/>
        <v>334.55748713222357</v>
      </c>
      <c r="I56">
        <f t="shared" si="4"/>
        <v>283.08710449649686</v>
      </c>
      <c r="J56">
        <f t="shared" si="4"/>
        <v>90.07316961252172</v>
      </c>
    </row>
    <row r="57" spans="1:10" ht="12.75">
      <c r="A57">
        <v>52</v>
      </c>
      <c r="B57">
        <f t="shared" si="5"/>
        <v>592.6315064388942</v>
      </c>
      <c r="C57">
        <f t="shared" si="5"/>
        <v>444.1563752754026</v>
      </c>
      <c r="D57">
        <f t="shared" si="5"/>
        <v>592.6315064388942</v>
      </c>
      <c r="E57">
        <f t="shared" si="5"/>
        <v>444.1563752754026</v>
      </c>
      <c r="F57">
        <f t="shared" si="5"/>
        <v>253.80364301451576</v>
      </c>
      <c r="G57">
        <f t="shared" si="5"/>
        <v>190.3527322608868</v>
      </c>
      <c r="H57">
        <f t="shared" si="4"/>
        <v>329.9447359188705</v>
      </c>
      <c r="I57">
        <f t="shared" si="4"/>
        <v>279.18400731596734</v>
      </c>
      <c r="J57">
        <f t="shared" si="4"/>
        <v>88.83127505508051</v>
      </c>
    </row>
    <row r="58" spans="1:10" ht="12.75">
      <c r="A58">
        <v>53</v>
      </c>
      <c r="B58">
        <f t="shared" si="5"/>
        <v>584.7473523589574</v>
      </c>
      <c r="C58">
        <f t="shared" si="5"/>
        <v>438.247480354679</v>
      </c>
      <c r="D58">
        <f t="shared" si="5"/>
        <v>584.7473523589574</v>
      </c>
      <c r="E58">
        <f t="shared" si="5"/>
        <v>438.247480354679</v>
      </c>
      <c r="F58">
        <f t="shared" si="5"/>
        <v>250.42713163124515</v>
      </c>
      <c r="G58">
        <f t="shared" si="5"/>
        <v>187.82034872343385</v>
      </c>
      <c r="H58">
        <f t="shared" si="4"/>
        <v>325.55527112061867</v>
      </c>
      <c r="I58">
        <f t="shared" si="4"/>
        <v>275.46984479436964</v>
      </c>
      <c r="J58">
        <f t="shared" si="4"/>
        <v>87.6494960709358</v>
      </c>
    </row>
    <row r="59" spans="1:10" ht="12.75">
      <c r="A59">
        <v>54</v>
      </c>
      <c r="B59">
        <f t="shared" si="5"/>
        <v>577.2437454924018</v>
      </c>
      <c r="C59">
        <f t="shared" si="5"/>
        <v>432.62379212492635</v>
      </c>
      <c r="D59">
        <f t="shared" si="5"/>
        <v>577.2437454924018</v>
      </c>
      <c r="E59">
        <f t="shared" si="5"/>
        <v>432.62379212492635</v>
      </c>
      <c r="F59">
        <f t="shared" si="5"/>
        <v>247.21359549995793</v>
      </c>
      <c r="G59">
        <f t="shared" si="5"/>
        <v>185.41019662496845</v>
      </c>
      <c r="H59">
        <f t="shared" si="4"/>
        <v>321.37767414994534</v>
      </c>
      <c r="I59">
        <f t="shared" si="4"/>
        <v>271.9349550499537</v>
      </c>
      <c r="J59">
        <f t="shared" si="4"/>
        <v>86.52475842498528</v>
      </c>
    </row>
    <row r="60" spans="1:10" ht="12.75">
      <c r="A60">
        <v>55</v>
      </c>
      <c r="B60">
        <f t="shared" si="5"/>
        <v>570.1017329516</v>
      </c>
      <c r="C60">
        <f t="shared" si="5"/>
        <v>427.2711060665096</v>
      </c>
      <c r="D60">
        <f t="shared" si="5"/>
        <v>570.1017329516</v>
      </c>
      <c r="E60">
        <f t="shared" si="5"/>
        <v>427.2711060665096</v>
      </c>
      <c r="F60">
        <f t="shared" si="5"/>
        <v>244.1549177522912</v>
      </c>
      <c r="G60">
        <f t="shared" si="5"/>
        <v>183.11618831421842</v>
      </c>
      <c r="H60">
        <f t="shared" si="4"/>
        <v>317.4013930779786</v>
      </c>
      <c r="I60">
        <f t="shared" si="4"/>
        <v>268.5704095275203</v>
      </c>
      <c r="J60">
        <f t="shared" si="4"/>
        <v>85.45422121330192</v>
      </c>
    </row>
    <row r="61" spans="1:10" ht="12.75">
      <c r="A61">
        <v>56</v>
      </c>
      <c r="B61">
        <f t="shared" si="5"/>
        <v>563.3037819513238</v>
      </c>
      <c r="C61">
        <f t="shared" si="5"/>
        <v>422.17628197636685</v>
      </c>
      <c r="D61">
        <f t="shared" si="5"/>
        <v>563.3037819513238</v>
      </c>
      <c r="E61">
        <f t="shared" si="5"/>
        <v>422.17628197636685</v>
      </c>
      <c r="F61">
        <f t="shared" si="5"/>
        <v>241.24358970078106</v>
      </c>
      <c r="G61">
        <f t="shared" si="5"/>
        <v>180.9326922755858</v>
      </c>
      <c r="H61">
        <f t="shared" si="5"/>
        <v>313.6166666110154</v>
      </c>
      <c r="I61">
        <f t="shared" si="5"/>
        <v>265.36794867085916</v>
      </c>
      <c r="J61">
        <f t="shared" si="5"/>
        <v>84.43525639527337</v>
      </c>
    </row>
    <row r="62" spans="1:10" ht="12.75">
      <c r="A62">
        <v>57</v>
      </c>
      <c r="B62">
        <f t="shared" si="5"/>
        <v>556.8336577543876</v>
      </c>
      <c r="C62">
        <f t="shared" si="5"/>
        <v>417.32715249258166</v>
      </c>
      <c r="D62">
        <f t="shared" si="5"/>
        <v>556.8336577543876</v>
      </c>
      <c r="E62">
        <f t="shared" si="5"/>
        <v>417.32715249258166</v>
      </c>
      <c r="F62">
        <f t="shared" si="5"/>
        <v>238.4726585671895</v>
      </c>
      <c r="G62">
        <f t="shared" si="5"/>
        <v>178.85449392539215</v>
      </c>
      <c r="H62">
        <f t="shared" si="5"/>
        <v>310.0144561373464</v>
      </c>
      <c r="I62">
        <f t="shared" si="5"/>
        <v>262.31992442390845</v>
      </c>
      <c r="J62">
        <f t="shared" si="5"/>
        <v>83.46543049851633</v>
      </c>
    </row>
    <row r="63" spans="1:10" ht="12.75">
      <c r="A63">
        <v>58</v>
      </c>
      <c r="B63">
        <f t="shared" si="5"/>
        <v>550.676314370099</v>
      </c>
      <c r="C63">
        <f t="shared" si="5"/>
        <v>412.71244117673376</v>
      </c>
      <c r="D63">
        <f t="shared" si="5"/>
        <v>550.676314370099</v>
      </c>
      <c r="E63">
        <f t="shared" si="5"/>
        <v>412.71244117673376</v>
      </c>
      <c r="F63">
        <f t="shared" si="5"/>
        <v>235.8356806724193</v>
      </c>
      <c r="G63">
        <f t="shared" si="5"/>
        <v>176.87676050431446</v>
      </c>
      <c r="H63">
        <f t="shared" si="5"/>
        <v>306.5863848741451</v>
      </c>
      <c r="I63">
        <f t="shared" si="5"/>
        <v>259.4192487396612</v>
      </c>
      <c r="J63">
        <f t="shared" si="5"/>
        <v>82.54248823534675</v>
      </c>
    </row>
    <row r="64" spans="1:10" ht="12.75">
      <c r="A64">
        <v>59</v>
      </c>
      <c r="B64">
        <f t="shared" si="5"/>
        <v>544.8177964995593</v>
      </c>
      <c r="C64">
        <f t="shared" si="5"/>
        <v>408.3216890253657</v>
      </c>
      <c r="D64">
        <f t="shared" si="5"/>
        <v>544.8177964995593</v>
      </c>
      <c r="E64">
        <f t="shared" si="5"/>
        <v>408.3216890253657</v>
      </c>
      <c r="F64">
        <f t="shared" si="5"/>
        <v>233.32667944306613</v>
      </c>
      <c r="G64">
        <f t="shared" si="5"/>
        <v>174.9950095822996</v>
      </c>
      <c r="H64">
        <f t="shared" si="5"/>
        <v>303.32468327598593</v>
      </c>
      <c r="I64">
        <f t="shared" si="5"/>
        <v>256.65934738737275</v>
      </c>
      <c r="J64">
        <f t="shared" si="5"/>
        <v>81.66433780507315</v>
      </c>
    </row>
    <row r="65" spans="1:10" ht="12.75">
      <c r="A65">
        <v>60</v>
      </c>
      <c r="B65">
        <f aca="true" t="shared" si="6" ref="B65:J80">MIN(B$2,B$3/SIN(IF($A65&lt;=0,0.0000001,$A65)*PI()/180))</f>
        <v>539.2451514231105</v>
      </c>
      <c r="C65">
        <f t="shared" si="6"/>
        <v>404.14518843273805</v>
      </c>
      <c r="D65">
        <f t="shared" si="6"/>
        <v>539.2451514231105</v>
      </c>
      <c r="E65">
        <f t="shared" si="6"/>
        <v>404.14518843273805</v>
      </c>
      <c r="F65">
        <f t="shared" si="6"/>
        <v>230.94010767585033</v>
      </c>
      <c r="G65">
        <f t="shared" si="6"/>
        <v>173.20508075688775</v>
      </c>
      <c r="H65">
        <f t="shared" si="5"/>
        <v>300.2221399786054</v>
      </c>
      <c r="I65">
        <f t="shared" si="5"/>
        <v>254.03411844343535</v>
      </c>
      <c r="J65">
        <f t="shared" si="5"/>
        <v>80.82903768654761</v>
      </c>
    </row>
    <row r="66" spans="1:10" ht="12.75">
      <c r="A66">
        <v>61</v>
      </c>
      <c r="B66">
        <f t="shared" si="6"/>
        <v>533.9463496968405</v>
      </c>
      <c r="C66">
        <f t="shared" si="6"/>
        <v>400.17392375566203</v>
      </c>
      <c r="D66">
        <f t="shared" si="6"/>
        <v>533.9463496968405</v>
      </c>
      <c r="E66">
        <f t="shared" si="6"/>
        <v>400.17392375566203</v>
      </c>
      <c r="F66">
        <f t="shared" si="6"/>
        <v>228.670813574664</v>
      </c>
      <c r="G66">
        <f t="shared" si="6"/>
        <v>171.50311018099802</v>
      </c>
      <c r="H66">
        <f t="shared" si="5"/>
        <v>297.2720576470632</v>
      </c>
      <c r="I66">
        <f t="shared" si="5"/>
        <v>251.53789493213043</v>
      </c>
      <c r="J66">
        <f t="shared" si="5"/>
        <v>80.0347847511324</v>
      </c>
    </row>
    <row r="67" spans="1:10" ht="12.75">
      <c r="A67">
        <v>62</v>
      </c>
      <c r="B67">
        <f t="shared" si="6"/>
        <v>528.9102136717813</v>
      </c>
      <c r="C67">
        <f t="shared" si="6"/>
        <v>396.3995177411637</v>
      </c>
      <c r="D67">
        <f t="shared" si="6"/>
        <v>528.9102136717813</v>
      </c>
      <c r="E67">
        <f t="shared" si="6"/>
        <v>396.3995177411637</v>
      </c>
      <c r="F67">
        <f t="shared" si="6"/>
        <v>226.51401013780784</v>
      </c>
      <c r="G67">
        <f t="shared" si="6"/>
        <v>169.88550760335588</v>
      </c>
      <c r="H67">
        <f t="shared" si="5"/>
        <v>294.4682131791502</v>
      </c>
      <c r="I67">
        <f t="shared" si="5"/>
        <v>249.16541115158864</v>
      </c>
      <c r="J67">
        <f t="shared" si="5"/>
        <v>79.27990354823275</v>
      </c>
    </row>
    <row r="68" spans="1:10" ht="12.75">
      <c r="A68">
        <v>63</v>
      </c>
      <c r="B68">
        <f t="shared" si="6"/>
        <v>524.1263529752465</v>
      </c>
      <c r="C68">
        <f t="shared" si="6"/>
        <v>392.81418317202633</v>
      </c>
      <c r="D68">
        <f t="shared" si="6"/>
        <v>524.1263529752465</v>
      </c>
      <c r="E68">
        <f t="shared" si="6"/>
        <v>392.81418317202633</v>
      </c>
      <c r="F68">
        <f t="shared" si="6"/>
        <v>224.4652475268722</v>
      </c>
      <c r="G68">
        <f t="shared" si="6"/>
        <v>168.34893564515414</v>
      </c>
      <c r="H68">
        <f t="shared" si="5"/>
        <v>291.80482178493384</v>
      </c>
      <c r="I68">
        <f t="shared" si="5"/>
        <v>246.9117722795594</v>
      </c>
      <c r="J68">
        <f t="shared" si="5"/>
        <v>78.56283663440526</v>
      </c>
    </row>
    <row r="69" spans="1:10" ht="12.75">
      <c r="A69">
        <v>64</v>
      </c>
      <c r="B69">
        <f t="shared" si="6"/>
        <v>519.5851062019132</v>
      </c>
      <c r="C69">
        <f t="shared" si="6"/>
        <v>389.41067916631613</v>
      </c>
      <c r="D69">
        <f t="shared" si="6"/>
        <v>519.5851062019132</v>
      </c>
      <c r="E69">
        <f t="shared" si="6"/>
        <v>389.41067916631613</v>
      </c>
      <c r="F69">
        <f t="shared" si="6"/>
        <v>222.5203880950378</v>
      </c>
      <c r="G69">
        <f t="shared" si="6"/>
        <v>166.89029107127834</v>
      </c>
      <c r="H69">
        <f t="shared" si="5"/>
        <v>289.27650452354914</v>
      </c>
      <c r="I69">
        <f t="shared" si="5"/>
        <v>244.77242690454156</v>
      </c>
      <c r="J69">
        <f t="shared" si="5"/>
        <v>77.88213583326322</v>
      </c>
    </row>
    <row r="70" spans="1:10" ht="12.75">
      <c r="A70">
        <v>65</v>
      </c>
      <c r="B70">
        <f t="shared" si="6"/>
        <v>515.2774881554836</v>
      </c>
      <c r="C70">
        <f t="shared" si="6"/>
        <v>386.18227163687214</v>
      </c>
      <c r="D70">
        <f t="shared" si="6"/>
        <v>515.2774881554836</v>
      </c>
      <c r="E70">
        <f t="shared" si="6"/>
        <v>386.18227163687214</v>
      </c>
      <c r="F70">
        <f t="shared" si="6"/>
        <v>220.67558379249834</v>
      </c>
      <c r="G70">
        <f t="shared" si="6"/>
        <v>165.50668784437377</v>
      </c>
      <c r="H70">
        <f t="shared" si="5"/>
        <v>286.87825893024785</v>
      </c>
      <c r="I70">
        <f t="shared" si="5"/>
        <v>242.7431421717482</v>
      </c>
      <c r="J70">
        <f t="shared" si="5"/>
        <v>77.23645432737443</v>
      </c>
    </row>
    <row r="71" spans="1:10" ht="12.75">
      <c r="A71">
        <v>66</v>
      </c>
      <c r="B71">
        <f t="shared" si="6"/>
        <v>511.19514206232384</v>
      </c>
      <c r="C71">
        <f t="shared" si="6"/>
        <v>383.1226974771164</v>
      </c>
      <c r="D71">
        <f t="shared" si="6"/>
        <v>511.19514206232384</v>
      </c>
      <c r="E71">
        <f t="shared" si="6"/>
        <v>383.1226974771164</v>
      </c>
      <c r="F71">
        <f t="shared" si="6"/>
        <v>218.92725570120936</v>
      </c>
      <c r="G71">
        <f t="shared" si="6"/>
        <v>164.19544177590703</v>
      </c>
      <c r="H71">
        <f t="shared" si="6"/>
        <v>284.60543241157217</v>
      </c>
      <c r="I71">
        <f t="shared" si="6"/>
        <v>240.81998127133028</v>
      </c>
      <c r="J71">
        <f t="shared" si="6"/>
        <v>76.62453949542328</v>
      </c>
    </row>
    <row r="72" spans="1:10" ht="12.75">
      <c r="A72">
        <v>67</v>
      </c>
      <c r="B72">
        <f t="shared" si="6"/>
        <v>507.3302962482734</v>
      </c>
      <c r="C72">
        <f t="shared" si="6"/>
        <v>380.22613209185374</v>
      </c>
      <c r="D72">
        <f t="shared" si="6"/>
        <v>507.3302962482734</v>
      </c>
      <c r="E72">
        <f t="shared" si="6"/>
        <v>380.22613209185374</v>
      </c>
      <c r="F72">
        <f t="shared" si="6"/>
        <v>217.27207548105926</v>
      </c>
      <c r="G72">
        <f t="shared" si="6"/>
        <v>162.95405661079445</v>
      </c>
      <c r="H72">
        <f t="shared" si="6"/>
        <v>282.45369812537706</v>
      </c>
      <c r="I72">
        <f t="shared" si="6"/>
        <v>238.99928302916518</v>
      </c>
      <c r="J72">
        <f t="shared" si="6"/>
        <v>76.04522641837075</v>
      </c>
    </row>
    <row r="73" spans="1:10" ht="12.75">
      <c r="A73">
        <v>68</v>
      </c>
      <c r="B73">
        <f t="shared" si="6"/>
        <v>503.6757248304315</v>
      </c>
      <c r="C73">
        <f t="shared" si="6"/>
        <v>377.4871599371542</v>
      </c>
      <c r="D73">
        <f t="shared" si="6"/>
        <v>503.6757248304315</v>
      </c>
      <c r="E73">
        <f t="shared" si="6"/>
        <v>377.4871599371542</v>
      </c>
      <c r="F73">
        <f t="shared" si="6"/>
        <v>215.7069485355167</v>
      </c>
      <c r="G73">
        <f t="shared" si="6"/>
        <v>161.7802114016375</v>
      </c>
      <c r="H73">
        <f t="shared" si="6"/>
        <v>280.4190330961717</v>
      </c>
      <c r="I73">
        <f t="shared" si="6"/>
        <v>237.27764338906834</v>
      </c>
      <c r="J73">
        <f t="shared" si="6"/>
        <v>75.49743198743084</v>
      </c>
    </row>
    <row r="74" spans="1:10" ht="12.75">
      <c r="A74">
        <v>69</v>
      </c>
      <c r="B74">
        <f t="shared" si="6"/>
        <v>500.22471202849255</v>
      </c>
      <c r="C74">
        <f t="shared" si="6"/>
        <v>374.90074777296013</v>
      </c>
      <c r="D74">
        <f t="shared" si="6"/>
        <v>500.22471202849255</v>
      </c>
      <c r="E74">
        <f t="shared" si="6"/>
        <v>374.90074777296013</v>
      </c>
      <c r="F74">
        <f t="shared" si="6"/>
        <v>214.2289987274058</v>
      </c>
      <c r="G74">
        <f t="shared" si="6"/>
        <v>160.67174904555435</v>
      </c>
      <c r="H74">
        <f t="shared" si="6"/>
        <v>278.49769834562755</v>
      </c>
      <c r="I74">
        <f t="shared" si="6"/>
        <v>235.65189860014638</v>
      </c>
      <c r="J74">
        <f t="shared" si="6"/>
        <v>74.98014955459203</v>
      </c>
    </row>
    <row r="75" spans="1:10" ht="12.75">
      <c r="A75">
        <v>70</v>
      </c>
      <c r="B75">
        <f aca="true" t="shared" si="7" ref="B75:J90">MIN(B$2,B$3/SIN(IF($A75&lt;=0,0.0000001,$A75)*PI()/180))</f>
        <v>496.971019746251</v>
      </c>
      <c r="C75">
        <f t="shared" si="7"/>
        <v>372.4622203665693</v>
      </c>
      <c r="D75">
        <f t="shared" si="7"/>
        <v>496.971019746251</v>
      </c>
      <c r="E75">
        <f t="shared" si="7"/>
        <v>372.4622203665693</v>
      </c>
      <c r="F75">
        <f t="shared" si="7"/>
        <v>212.83555449518244</v>
      </c>
      <c r="G75">
        <f t="shared" si="7"/>
        <v>159.62666587138682</v>
      </c>
      <c r="H75">
        <f t="shared" si="6"/>
        <v>276.6862208437372</v>
      </c>
      <c r="I75">
        <f t="shared" si="6"/>
        <v>234.11910994470068</v>
      </c>
      <c r="J75">
        <f t="shared" si="6"/>
        <v>74.49244407331385</v>
      </c>
    </row>
    <row r="76" spans="1:10" ht="12.75">
      <c r="A76">
        <v>71</v>
      </c>
      <c r="B76">
        <f t="shared" si="7"/>
        <v>493.90885811417525</v>
      </c>
      <c r="C76">
        <f t="shared" si="7"/>
        <v>370.16723841533474</v>
      </c>
      <c r="D76">
        <f t="shared" si="7"/>
        <v>493.90885811417525</v>
      </c>
      <c r="E76">
        <f t="shared" si="7"/>
        <v>370.16723841533474</v>
      </c>
      <c r="F76">
        <f t="shared" si="7"/>
        <v>211.52413623733415</v>
      </c>
      <c r="G76">
        <f t="shared" si="7"/>
        <v>158.64310217800062</v>
      </c>
      <c r="H76">
        <f t="shared" si="6"/>
        <v>274.9813771085344</v>
      </c>
      <c r="I76">
        <f t="shared" si="6"/>
        <v>232.67654986106757</v>
      </c>
      <c r="J76">
        <f t="shared" si="6"/>
        <v>74.03344768306695</v>
      </c>
    </row>
    <row r="77" spans="1:10" ht="12.75">
      <c r="A77">
        <v>72</v>
      </c>
      <c r="B77">
        <f t="shared" si="7"/>
        <v>491.0328587192708</v>
      </c>
      <c r="C77">
        <f t="shared" si="7"/>
        <v>368.0117784833935</v>
      </c>
      <c r="D77">
        <f t="shared" si="7"/>
        <v>491.0328587192708</v>
      </c>
      <c r="E77">
        <f t="shared" si="7"/>
        <v>368.0117784833935</v>
      </c>
      <c r="F77">
        <f t="shared" si="7"/>
        <v>210.29244484765346</v>
      </c>
      <c r="G77">
        <f t="shared" si="7"/>
        <v>157.7193336357401</v>
      </c>
      <c r="H77">
        <f t="shared" si="6"/>
        <v>273.3801783019495</v>
      </c>
      <c r="I77">
        <f t="shared" si="6"/>
        <v>231.3216893324188</v>
      </c>
      <c r="J77">
        <f t="shared" si="6"/>
        <v>73.60235569667871</v>
      </c>
    </row>
    <row r="78" spans="1:10" ht="12.75">
      <c r="A78">
        <v>73</v>
      </c>
      <c r="B78">
        <f t="shared" si="7"/>
        <v>488.33805027949813</v>
      </c>
      <c r="C78">
        <f t="shared" si="7"/>
        <v>365.9921147705018</v>
      </c>
      <c r="D78">
        <f t="shared" si="7"/>
        <v>488.33805027949813</v>
      </c>
      <c r="E78">
        <f t="shared" si="7"/>
        <v>365.9921147705018</v>
      </c>
      <c r="F78">
        <f t="shared" si="7"/>
        <v>209.1383512974296</v>
      </c>
      <c r="G78">
        <f t="shared" si="7"/>
        <v>156.8537634730722</v>
      </c>
      <c r="H78">
        <f t="shared" si="6"/>
        <v>271.8798566866585</v>
      </c>
      <c r="I78">
        <f t="shared" si="6"/>
        <v>230.0521864271726</v>
      </c>
      <c r="J78">
        <f t="shared" si="6"/>
        <v>73.19842295410037</v>
      </c>
    </row>
    <row r="79" spans="1:10" ht="12.75">
      <c r="A79">
        <v>74</v>
      </c>
      <c r="B79">
        <f t="shared" si="7"/>
        <v>485.81983654736814</v>
      </c>
      <c r="C79">
        <f t="shared" si="7"/>
        <v>364.10480255156074</v>
      </c>
      <c r="D79">
        <f t="shared" si="7"/>
        <v>485.81983654736814</v>
      </c>
      <c r="E79">
        <f t="shared" si="7"/>
        <v>364.10480255156074</v>
      </c>
      <c r="F79">
        <f t="shared" si="7"/>
        <v>208.0598871723204</v>
      </c>
      <c r="G79">
        <f t="shared" si="7"/>
        <v>156.0449153792403</v>
      </c>
      <c r="H79">
        <f t="shared" si="6"/>
        <v>270.47785332401656</v>
      </c>
      <c r="I79">
        <f t="shared" si="6"/>
        <v>228.86587588955246</v>
      </c>
      <c r="J79">
        <f t="shared" si="6"/>
        <v>72.82096051031215</v>
      </c>
    </row>
    <row r="80" spans="1:10" ht="12.75">
      <c r="A80">
        <v>75</v>
      </c>
      <c r="B80">
        <f t="shared" si="7"/>
        <v>483.47397625150876</v>
      </c>
      <c r="C80">
        <f t="shared" si="7"/>
        <v>362.34666314352904</v>
      </c>
      <c r="D80">
        <f t="shared" si="7"/>
        <v>483.47397625150876</v>
      </c>
      <c r="E80">
        <f t="shared" si="7"/>
        <v>362.34666314352904</v>
      </c>
      <c r="F80">
        <f t="shared" si="7"/>
        <v>207.0552360820166</v>
      </c>
      <c r="G80">
        <f t="shared" si="7"/>
        <v>155.29142706151245</v>
      </c>
      <c r="H80">
        <f t="shared" si="6"/>
        <v>269.1718069066216</v>
      </c>
      <c r="I80">
        <f t="shared" si="6"/>
        <v>227.76075969021826</v>
      </c>
      <c r="J80">
        <f t="shared" si="6"/>
        <v>72.46933262870581</v>
      </c>
    </row>
    <row r="81" spans="1:10" ht="12.75">
      <c r="A81">
        <v>76</v>
      </c>
      <c r="B81">
        <f t="shared" si="7"/>
        <v>481.2965649064024</v>
      </c>
      <c r="C81">
        <f t="shared" si="7"/>
        <v>360.7147702724643</v>
      </c>
      <c r="D81">
        <f t="shared" si="7"/>
        <v>481.2965649064024</v>
      </c>
      <c r="E81">
        <f t="shared" si="7"/>
        <v>360.7147702724643</v>
      </c>
      <c r="F81">
        <f t="shared" si="7"/>
        <v>206.1227258699796</v>
      </c>
      <c r="G81">
        <f t="shared" si="7"/>
        <v>154.5920444024847</v>
      </c>
      <c r="H81">
        <f t="shared" si="7"/>
        <v>267.9595436309735</v>
      </c>
      <c r="I81">
        <f t="shared" si="7"/>
        <v>226.7349984569776</v>
      </c>
      <c r="J81">
        <f t="shared" si="7"/>
        <v>72.14295405449286</v>
      </c>
    </row>
    <row r="82" spans="1:10" ht="12.75">
      <c r="A82">
        <v>77</v>
      </c>
      <c r="B82">
        <f t="shared" si="7"/>
        <v>479.28401833951386</v>
      </c>
      <c r="C82">
        <f t="shared" si="7"/>
        <v>359.20643772768705</v>
      </c>
      <c r="D82">
        <f t="shared" si="7"/>
        <v>479.28401833951386</v>
      </c>
      <c r="E82">
        <f t="shared" si="7"/>
        <v>359.20643772768705</v>
      </c>
      <c r="F82">
        <f t="shared" si="7"/>
        <v>205.26082155867832</v>
      </c>
      <c r="G82">
        <f t="shared" si="7"/>
        <v>153.94561616900873</v>
      </c>
      <c r="H82">
        <f t="shared" si="7"/>
        <v>266.8390680262818</v>
      </c>
      <c r="I82">
        <f t="shared" si="7"/>
        <v>225.78690371454616</v>
      </c>
      <c r="J82">
        <f t="shared" si="7"/>
        <v>71.84128754553741</v>
      </c>
    </row>
    <row r="83" spans="1:10" ht="12.75">
      <c r="A83">
        <v>78</v>
      </c>
      <c r="B83">
        <f t="shared" si="7"/>
        <v>477.4330578019687</v>
      </c>
      <c r="C83">
        <f t="shared" si="7"/>
        <v>357.81920820276025</v>
      </c>
      <c r="D83">
        <f t="shared" si="7"/>
        <v>477.4330578019687</v>
      </c>
      <c r="E83">
        <f t="shared" si="7"/>
        <v>357.81920820276025</v>
      </c>
      <c r="F83">
        <f t="shared" si="7"/>
        <v>204.46811897300586</v>
      </c>
      <c r="G83">
        <f t="shared" si="7"/>
        <v>153.3510892297544</v>
      </c>
      <c r="H83">
        <f t="shared" si="7"/>
        <v>265.8085546649076</v>
      </c>
      <c r="I83">
        <f t="shared" si="7"/>
        <v>224.91493087030645</v>
      </c>
      <c r="J83">
        <f t="shared" si="7"/>
        <v>71.56384164055206</v>
      </c>
    </row>
    <row r="84" spans="1:10" ht="12.75">
      <c r="A84">
        <v>79</v>
      </c>
      <c r="B84">
        <f t="shared" si="7"/>
        <v>475.74069654408504</v>
      </c>
      <c r="C84">
        <f t="shared" si="7"/>
        <v>356.550843234325</v>
      </c>
      <c r="D84">
        <f t="shared" si="7"/>
        <v>475.74069654408504</v>
      </c>
      <c r="E84">
        <f t="shared" si="7"/>
        <v>356.550843234325</v>
      </c>
      <c r="F84">
        <f t="shared" si="7"/>
        <v>203.74333899104283</v>
      </c>
      <c r="G84">
        <f t="shared" si="7"/>
        <v>152.80750424328212</v>
      </c>
      <c r="H84">
        <f t="shared" si="7"/>
        <v>264.8663406883557</v>
      </c>
      <c r="I84">
        <f t="shared" si="7"/>
        <v>224.11767289014713</v>
      </c>
      <c r="J84">
        <f t="shared" si="7"/>
        <v>71.310168646865</v>
      </c>
    </row>
    <row r="85" spans="1:10" ht="12.75">
      <c r="A85">
        <v>80</v>
      </c>
      <c r="B85">
        <f aca="true" t="shared" si="8" ref="B85:J96">MIN(B$2,B$3/SIN(IF($A85&lt;=0,0.0000001,$A85)*PI()/180))</f>
        <v>474.20422775064293</v>
      </c>
      <c r="C85">
        <f t="shared" si="8"/>
        <v>355.39931416001076</v>
      </c>
      <c r="D85">
        <f t="shared" si="8"/>
        <v>474.20422775064293</v>
      </c>
      <c r="E85">
        <f t="shared" si="8"/>
        <v>355.39931416001076</v>
      </c>
      <c r="F85">
        <f t="shared" si="8"/>
        <v>203.085322377149</v>
      </c>
      <c r="G85">
        <f t="shared" si="8"/>
        <v>152.31399178286176</v>
      </c>
      <c r="H85">
        <f t="shared" si="7"/>
        <v>264.0109190902937</v>
      </c>
      <c r="I85">
        <f t="shared" si="7"/>
        <v>223.3938546148639</v>
      </c>
      <c r="J85">
        <f t="shared" si="7"/>
        <v>71.07986283200215</v>
      </c>
    </row>
    <row r="86" spans="1:10" ht="12.75">
      <c r="A86">
        <v>81</v>
      </c>
      <c r="B86">
        <f t="shared" si="8"/>
        <v>472.8212137429974</v>
      </c>
      <c r="C86">
        <f t="shared" si="8"/>
        <v>354.362794025801</v>
      </c>
      <c r="D86">
        <f t="shared" si="8"/>
        <v>472.8212137429974</v>
      </c>
      <c r="E86">
        <f t="shared" si="8"/>
        <v>354.362794025801</v>
      </c>
      <c r="F86">
        <f t="shared" si="8"/>
        <v>202.49302515760058</v>
      </c>
      <c r="G86">
        <f t="shared" si="8"/>
        <v>151.86976886820042</v>
      </c>
      <c r="H86">
        <f t="shared" si="7"/>
        <v>263.2409327048808</v>
      </c>
      <c r="I86">
        <f t="shared" si="7"/>
        <v>222.74232767336065</v>
      </c>
      <c r="J86">
        <f t="shared" si="7"/>
        <v>70.8725588051602</v>
      </c>
    </row>
    <row r="87" spans="1:10" ht="12.75">
      <c r="A87">
        <v>82</v>
      </c>
      <c r="B87">
        <f t="shared" si="8"/>
        <v>471.5894763661947</v>
      </c>
      <c r="C87">
        <f t="shared" si="8"/>
        <v>353.43965038151634</v>
      </c>
      <c r="D87">
        <f t="shared" si="8"/>
        <v>471.5894763661947</v>
      </c>
      <c r="E87">
        <f t="shared" si="8"/>
        <v>353.43965038151634</v>
      </c>
      <c r="F87">
        <f t="shared" si="8"/>
        <v>201.96551450372363</v>
      </c>
      <c r="G87">
        <f t="shared" si="8"/>
        <v>151.47413587779272</v>
      </c>
      <c r="H87">
        <f t="shared" si="7"/>
        <v>262.5551688548407</v>
      </c>
      <c r="I87">
        <f t="shared" si="7"/>
        <v>222.162065954096</v>
      </c>
      <c r="J87">
        <f t="shared" si="7"/>
        <v>70.68793007630327</v>
      </c>
    </row>
    <row r="88" spans="1:10" ht="12.75">
      <c r="A88">
        <v>83</v>
      </c>
      <c r="B88">
        <f t="shared" si="8"/>
        <v>470.5070884892822</v>
      </c>
      <c r="C88">
        <f t="shared" si="8"/>
        <v>352.62843891059697</v>
      </c>
      <c r="D88">
        <f t="shared" si="8"/>
        <v>470.5070884892822</v>
      </c>
      <c r="E88">
        <f t="shared" si="8"/>
        <v>352.62843891059697</v>
      </c>
      <c r="F88">
        <f t="shared" si="8"/>
        <v>201.50196509176968</v>
      </c>
      <c r="G88">
        <f t="shared" si="8"/>
        <v>151.12647381882726</v>
      </c>
      <c r="H88">
        <f t="shared" si="7"/>
        <v>261.9525546193006</v>
      </c>
      <c r="I88">
        <f t="shared" si="7"/>
        <v>221.65216160094664</v>
      </c>
      <c r="J88">
        <f t="shared" si="7"/>
        <v>70.52568778211939</v>
      </c>
    </row>
    <row r="89" spans="1:10" ht="12.75">
      <c r="A89">
        <v>84</v>
      </c>
      <c r="B89">
        <f t="shared" si="8"/>
        <v>469.5723665561622</v>
      </c>
      <c r="C89">
        <f t="shared" si="8"/>
        <v>351.9278978472308</v>
      </c>
      <c r="D89">
        <f t="shared" si="8"/>
        <v>469.5723665561622</v>
      </c>
      <c r="E89">
        <f t="shared" si="8"/>
        <v>351.9278978472308</v>
      </c>
      <c r="F89">
        <f t="shared" si="8"/>
        <v>201.10165591270328</v>
      </c>
      <c r="G89">
        <f t="shared" si="8"/>
        <v>150.82624193452747</v>
      </c>
      <c r="H89">
        <f t="shared" si="7"/>
        <v>261.43215268651426</v>
      </c>
      <c r="I89">
        <f t="shared" si="7"/>
        <v>221.21182150397362</v>
      </c>
      <c r="J89">
        <f t="shared" si="7"/>
        <v>70.38557956944615</v>
      </c>
    </row>
    <row r="90" spans="1:10" ht="12.75">
      <c r="A90">
        <v>85</v>
      </c>
      <c r="B90">
        <f t="shared" si="8"/>
        <v>468.78386413274325</v>
      </c>
      <c r="C90">
        <f t="shared" si="8"/>
        <v>351.33694314017157</v>
      </c>
      <c r="D90">
        <f t="shared" si="8"/>
        <v>468.78386413274325</v>
      </c>
      <c r="E90">
        <f t="shared" si="8"/>
        <v>351.33694314017157</v>
      </c>
      <c r="F90">
        <f t="shared" si="8"/>
        <v>200.76396750866948</v>
      </c>
      <c r="G90">
        <f t="shared" si="8"/>
        <v>150.57297563150212</v>
      </c>
      <c r="H90">
        <f t="shared" si="7"/>
        <v>260.9931577612703</v>
      </c>
      <c r="I90">
        <f t="shared" si="7"/>
        <v>220.84036425953641</v>
      </c>
      <c r="J90">
        <f t="shared" si="7"/>
        <v>70.26738862803431</v>
      </c>
    </row>
    <row r="91" spans="1:10" ht="12.75">
      <c r="A91">
        <v>86</v>
      </c>
      <c r="B91">
        <f t="shared" si="8"/>
        <v>468.1403664039074</v>
      </c>
      <c r="C91">
        <f t="shared" si="8"/>
        <v>350.85466432841025</v>
      </c>
      <c r="D91">
        <f t="shared" si="8"/>
        <v>468.1403664039074</v>
      </c>
      <c r="E91">
        <f t="shared" si="8"/>
        <v>350.85466432841025</v>
      </c>
      <c r="F91">
        <f t="shared" si="8"/>
        <v>200.48837961623443</v>
      </c>
      <c r="G91">
        <f t="shared" si="8"/>
        <v>150.36628471217583</v>
      </c>
      <c r="H91">
        <f t="shared" si="8"/>
        <v>260.6348935011048</v>
      </c>
      <c r="I91">
        <f t="shared" si="8"/>
        <v>220.5372175778579</v>
      </c>
      <c r="J91">
        <f t="shared" si="8"/>
        <v>70.17093286568205</v>
      </c>
    </row>
    <row r="92" spans="1:10" ht="12.75">
      <c r="A92">
        <v>87</v>
      </c>
      <c r="B92">
        <f t="shared" si="8"/>
        <v>467.6408855810291</v>
      </c>
      <c r="C92">
        <f t="shared" si="8"/>
        <v>350.4803210992724</v>
      </c>
      <c r="D92">
        <f t="shared" si="8"/>
        <v>467.6408855810291</v>
      </c>
      <c r="E92">
        <f t="shared" si="8"/>
        <v>350.4803210992724</v>
      </c>
      <c r="F92">
        <f t="shared" si="8"/>
        <v>200.27446919958422</v>
      </c>
      <c r="G92">
        <f t="shared" si="8"/>
        <v>150.20585189968816</v>
      </c>
      <c r="H92">
        <f t="shared" si="8"/>
        <v>260.35680995945944</v>
      </c>
      <c r="I92">
        <f t="shared" si="8"/>
        <v>220.30191611954262</v>
      </c>
      <c r="J92">
        <f t="shared" si="8"/>
        <v>70.09606421985447</v>
      </c>
    </row>
    <row r="93" spans="1:10" ht="12.75">
      <c r="A93">
        <v>88</v>
      </c>
      <c r="B93">
        <f t="shared" si="8"/>
        <v>467.2846571875498</v>
      </c>
      <c r="C93">
        <f t="shared" si="8"/>
        <v>350.2133405045876</v>
      </c>
      <c r="D93">
        <f t="shared" si="8"/>
        <v>467.2846571875498</v>
      </c>
      <c r="E93">
        <f t="shared" si="8"/>
        <v>350.2133405045876</v>
      </c>
      <c r="F93">
        <f t="shared" si="8"/>
        <v>200.12190885976435</v>
      </c>
      <c r="G93">
        <f t="shared" si="8"/>
        <v>150.09143164482327</v>
      </c>
      <c r="H93">
        <f t="shared" si="8"/>
        <v>260.15848151769364</v>
      </c>
      <c r="I93">
        <f t="shared" si="8"/>
        <v>220.13409974574077</v>
      </c>
      <c r="J93">
        <f t="shared" si="8"/>
        <v>70.04266810091752</v>
      </c>
    </row>
    <row r="94" spans="1:10" ht="12.75">
      <c r="A94">
        <v>89</v>
      </c>
      <c r="B94">
        <f t="shared" si="8"/>
        <v>467.0711371965049</v>
      </c>
      <c r="C94">
        <f t="shared" si="8"/>
        <v>350.0533148153677</v>
      </c>
      <c r="D94">
        <f t="shared" si="8"/>
        <v>467.0711371965049</v>
      </c>
      <c r="E94">
        <f t="shared" si="8"/>
        <v>350.0533148153677</v>
      </c>
      <c r="F94">
        <f t="shared" si="8"/>
        <v>200.03046560878153</v>
      </c>
      <c r="G94">
        <f t="shared" si="8"/>
        <v>150.02284920658616</v>
      </c>
      <c r="H94">
        <f t="shared" si="8"/>
        <v>260.03960529141597</v>
      </c>
      <c r="I94">
        <f t="shared" si="8"/>
        <v>220.03351216965967</v>
      </c>
      <c r="J94">
        <f t="shared" si="8"/>
        <v>70.01066296307353</v>
      </c>
    </row>
    <row r="95" spans="1:10" ht="12.75">
      <c r="A95">
        <v>89</v>
      </c>
      <c r="B95">
        <f t="shared" si="8"/>
        <v>467.0711371965049</v>
      </c>
      <c r="C95">
        <f t="shared" si="8"/>
        <v>350.0533148153677</v>
      </c>
      <c r="D95">
        <f t="shared" si="8"/>
        <v>467.0711371965049</v>
      </c>
      <c r="E95">
        <f t="shared" si="8"/>
        <v>350.0533148153677</v>
      </c>
      <c r="F95">
        <f t="shared" si="8"/>
        <v>200.03046560878153</v>
      </c>
      <c r="G95">
        <f t="shared" si="8"/>
        <v>150.02284920658616</v>
      </c>
      <c r="H95">
        <f t="shared" si="8"/>
        <v>260.03960529141597</v>
      </c>
      <c r="I95">
        <f t="shared" si="8"/>
        <v>220.03351216965967</v>
      </c>
      <c r="J95">
        <f t="shared" si="8"/>
        <v>70.01066296307353</v>
      </c>
    </row>
    <row r="96" spans="1:10" ht="12.75">
      <c r="A96">
        <v>90</v>
      </c>
      <c r="B96">
        <f t="shared" si="8"/>
        <v>467</v>
      </c>
      <c r="C96">
        <f t="shared" si="8"/>
        <v>350</v>
      </c>
      <c r="D96">
        <f t="shared" si="8"/>
        <v>467</v>
      </c>
      <c r="E96">
        <f t="shared" si="8"/>
        <v>350</v>
      </c>
      <c r="F96">
        <f t="shared" si="8"/>
        <v>200</v>
      </c>
      <c r="G96">
        <f t="shared" si="8"/>
        <v>150</v>
      </c>
      <c r="H96">
        <f t="shared" si="8"/>
        <v>260</v>
      </c>
      <c r="I96">
        <f t="shared" si="8"/>
        <v>220</v>
      </c>
      <c r="J96">
        <f t="shared" si="8"/>
        <v>70</v>
      </c>
    </row>
  </sheetData>
  <sheetProtection sheet="1" objects="1" scenarios="1"/>
  <mergeCells count="3">
    <mergeCell ref="M26:N26"/>
    <mergeCell ref="M32:N32"/>
    <mergeCell ref="M14:N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Welker Bearing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radams</dc:creator>
  <cp:keywords/>
  <dc:description>Weld Slide</dc:description>
  <cp:lastModifiedBy>radams</cp:lastModifiedBy>
  <cp:lastPrinted>2007-03-27T18:56:10Z</cp:lastPrinted>
  <dcterms:created xsi:type="dcterms:W3CDTF">2005-08-05T17:59:09Z</dcterms:created>
  <dcterms:modified xsi:type="dcterms:W3CDTF">2007-12-27T17:07:16Z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Weld Slide</vt:lpwstr>
  </property>
</Properties>
</file>